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92" i="1" l="1"/>
  <c r="J92" i="1"/>
  <c r="I92" i="1"/>
  <c r="H92" i="1"/>
  <c r="K91" i="1"/>
  <c r="J91" i="1"/>
  <c r="I91" i="1"/>
  <c r="H91" i="1"/>
  <c r="AN55" i="1"/>
  <c r="AM55" i="1"/>
  <c r="AL55" i="1"/>
  <c r="AP52" i="1" s="1"/>
  <c r="AP43" i="1" l="1"/>
  <c r="AN56" i="1"/>
  <c r="AP49" i="1"/>
  <c r="AM56" i="1"/>
  <c r="AP40" i="1"/>
  <c r="AP46" i="1"/>
  <c r="AN53" i="1" l="1"/>
  <c r="AL73" i="1" s="1"/>
  <c r="AN73" i="1" s="1"/>
  <c r="AM53" i="1"/>
  <c r="AL64" i="1" s="1"/>
  <c r="AN64" i="1" s="1"/>
  <c r="AN90" i="1" l="1"/>
  <c r="AM90" i="1"/>
  <c r="AL90" i="1"/>
  <c r="AM63" i="1"/>
  <c r="AN85" i="1"/>
  <c r="AM85" i="1"/>
  <c r="AM62" i="1" s="1"/>
  <c r="AM61" i="1"/>
  <c r="AN79" i="1"/>
  <c r="AM79" i="1"/>
  <c r="AM60" i="1" s="1"/>
  <c r="AM72" i="1"/>
  <c r="AM71" i="1"/>
  <c r="AM70" i="1"/>
  <c r="AM69" i="1"/>
  <c r="AN50" i="1"/>
  <c r="AL72" i="1" s="1"/>
  <c r="AM50" i="1"/>
  <c r="AL63" i="1" s="1"/>
  <c r="AN47" i="1"/>
  <c r="AL71" i="1" s="1"/>
  <c r="AM47" i="1"/>
  <c r="AL62" i="1" s="1"/>
  <c r="AN44" i="1"/>
  <c r="AL70" i="1" s="1"/>
  <c r="AM44" i="1"/>
  <c r="AL61" i="1" s="1"/>
  <c r="AN41" i="1"/>
  <c r="AL69" i="1" s="1"/>
  <c r="AM41" i="1"/>
  <c r="AL60" i="1" s="1"/>
  <c r="AN69" i="1" l="1"/>
  <c r="AN71" i="1"/>
  <c r="AN72" i="1"/>
  <c r="AN70" i="1"/>
  <c r="AN62" i="1"/>
  <c r="AN60" i="1"/>
  <c r="AL65" i="1"/>
  <c r="AP87" i="1"/>
  <c r="AP81" i="1"/>
  <c r="AP84" i="1"/>
  <c r="AP78" i="1"/>
  <c r="AN91" i="1"/>
  <c r="AM74" i="1" s="1"/>
  <c r="AN61" i="1"/>
  <c r="AN63" i="1"/>
  <c r="AL74" i="1"/>
  <c r="AM91" i="1"/>
  <c r="AM65" i="1" s="1"/>
  <c r="AH51" i="1"/>
  <c r="AH52" i="1"/>
  <c r="AH53" i="1"/>
  <c r="AH54" i="1"/>
  <c r="AH55" i="1"/>
  <c r="AH56" i="1"/>
  <c r="AH57" i="1"/>
  <c r="AH58" i="1"/>
  <c r="AN74" i="1" l="1"/>
  <c r="AN65" i="1"/>
  <c r="AH79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H40" i="1"/>
  <c r="I40" i="1"/>
  <c r="J40" i="1"/>
  <c r="K40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O11" i="6" l="1"/>
  <c r="N11" i="6"/>
  <c r="M11" i="6"/>
  <c r="L11" i="6"/>
  <c r="K11" i="6"/>
  <c r="AS8" i="6"/>
  <c r="AR8" i="6"/>
  <c r="AQ8" i="6"/>
  <c r="AP8" i="6"/>
  <c r="AO8" i="6"/>
  <c r="AN8" i="6"/>
  <c r="AM8" i="6"/>
  <c r="AG8" i="6"/>
  <c r="K13" i="6" s="1"/>
  <c r="AE8" i="6"/>
  <c r="I13" i="6" s="1"/>
  <c r="AD8" i="6"/>
  <c r="AC8" i="6"/>
  <c r="G13" i="6" s="1"/>
  <c r="AB8" i="6"/>
  <c r="AA8" i="6"/>
  <c r="E13" i="6" s="1"/>
  <c r="W8" i="6"/>
  <c r="U8" i="6"/>
  <c r="T8" i="6"/>
  <c r="S8" i="6"/>
  <c r="R8" i="6"/>
  <c r="Q8" i="6"/>
  <c r="K8" i="6"/>
  <c r="K12" i="6" s="1"/>
  <c r="J12" i="6" s="1"/>
  <c r="I8" i="6"/>
  <c r="I12" i="6" s="1"/>
  <c r="H8" i="6"/>
  <c r="H12" i="6" s="1"/>
  <c r="M12" i="6" s="1"/>
  <c r="G8" i="6"/>
  <c r="G12" i="6" s="1"/>
  <c r="G14" i="6" s="1"/>
  <c r="F8" i="6"/>
  <c r="F12" i="6" s="1"/>
  <c r="E8" i="6"/>
  <c r="E12" i="6" s="1"/>
  <c r="E14" i="6" s="1"/>
  <c r="I14" i="6" l="1"/>
  <c r="J8" i="6"/>
  <c r="N12" i="6"/>
  <c r="L12" i="6"/>
  <c r="O12" i="6"/>
  <c r="F13" i="6"/>
  <c r="L13" i="6" s="1"/>
  <c r="H13" i="6"/>
  <c r="M13" i="6" s="1"/>
  <c r="K14" i="6"/>
  <c r="H14" i="6"/>
  <c r="M14" i="6" s="1"/>
  <c r="N13" i="6"/>
  <c r="O14" i="6"/>
  <c r="O13" i="6"/>
  <c r="J13" i="6"/>
  <c r="F14" i="6"/>
  <c r="AF8" i="6"/>
  <c r="Y24" i="1"/>
  <c r="I30" i="1" s="1"/>
  <c r="N30" i="1" s="1"/>
  <c r="Z24" i="1" s="1"/>
  <c r="X24" i="1"/>
  <c r="H30" i="1" s="1"/>
  <c r="W24" i="1"/>
  <c r="G30" i="1" s="1"/>
  <c r="V24" i="1"/>
  <c r="F30" i="1" s="1"/>
  <c r="U24" i="1"/>
  <c r="E30" i="1" s="1"/>
  <c r="AQ24" i="1"/>
  <c r="AP24" i="1"/>
  <c r="AO24" i="1"/>
  <c r="AN24" i="1"/>
  <c r="AM24" i="1"/>
  <c r="AL24" i="1"/>
  <c r="M24" i="1"/>
  <c r="L24" i="1"/>
  <c r="K24" i="1"/>
  <c r="J24" i="1"/>
  <c r="I24" i="1"/>
  <c r="H24" i="1"/>
  <c r="G24" i="1"/>
  <c r="G29" i="1" s="1"/>
  <c r="F24" i="1"/>
  <c r="E24" i="1"/>
  <c r="E29" i="1" s="1"/>
  <c r="O17" i="1"/>
  <c r="O16" i="1"/>
  <c r="O15" i="1"/>
  <c r="O14" i="1"/>
  <c r="O13" i="1"/>
  <c r="O12" i="1"/>
  <c r="O9" i="1"/>
  <c r="O8" i="1"/>
  <c r="O5" i="1"/>
  <c r="O22" i="3"/>
  <c r="M22" i="3"/>
  <c r="I22" i="3"/>
  <c r="O16" i="3"/>
  <c r="M16" i="3"/>
  <c r="G16" i="3"/>
  <c r="O10" i="3"/>
  <c r="M10" i="3"/>
  <c r="I10" i="3"/>
  <c r="G10" i="3"/>
  <c r="F29" i="1"/>
  <c r="H29" i="1"/>
  <c r="AA24" i="1"/>
  <c r="I29" i="1" l="1"/>
  <c r="K55" i="1"/>
  <c r="J55" i="1"/>
  <c r="H55" i="1"/>
  <c r="I55" i="1"/>
  <c r="J14" i="6"/>
  <c r="O24" i="1"/>
  <c r="N24" i="1" s="1"/>
  <c r="N29" i="1" s="1"/>
  <c r="H32" i="1"/>
  <c r="N14" i="6"/>
  <c r="L14" i="6"/>
  <c r="F32" i="1"/>
  <c r="L30" i="1"/>
  <c r="K30" i="1"/>
  <c r="M30" i="1"/>
  <c r="I32" i="1"/>
  <c r="L29" i="1"/>
  <c r="M29" i="1"/>
  <c r="E32" i="1"/>
  <c r="L32" i="1" s="1"/>
  <c r="K29" i="1"/>
  <c r="D26" i="1"/>
  <c r="G32" i="1"/>
  <c r="O29" i="1" l="1"/>
  <c r="O32" i="1" s="1"/>
  <c r="N32" i="1" s="1"/>
  <c r="K32" i="1"/>
  <c r="M32" i="1"/>
</calcChain>
</file>

<file path=xl/sharedStrings.xml><?xml version="1.0" encoding="utf-8"?>
<sst xmlns="http://schemas.openxmlformats.org/spreadsheetml/2006/main" count="905" uniqueCount="463">
  <si>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</si>
  <si>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</si>
  <si>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</si>
  <si>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</si>
  <si>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</si>
  <si>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</si>
  <si>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</si>
  <si>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</si>
  <si>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</si>
  <si>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</si>
  <si>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</si>
  <si>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</si>
  <si>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</si>
  <si>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</si>
  <si>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</si>
  <si>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</si>
  <si>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</si>
  <si>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</si>
  <si>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</si>
  <si>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</si>
  <si>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</si>
  <si>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</si>
  <si>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</si>
  <si>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</si>
  <si>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</si>
  <si>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</si>
  <si>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</si>
  <si>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</si>
  <si>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</si>
  <si>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</si>
  <si>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</si>
  <si>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</si>
  <si>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</si>
  <si>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</si>
  <si>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</si>
  <si>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</si>
  <si>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</si>
  <si>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</si>
  <si>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</si>
  <si>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</si>
  <si>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</si>
  <si>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</si>
  <si>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</si>
  <si>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</si>
  <si>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</si>
  <si>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</si>
  <si>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</si>
  <si>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</si>
  <si>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</si>
  <si>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</si>
  <si>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</si>
  <si>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</si>
  <si>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</si>
  <si>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</si>
  <si>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</si>
  <si>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</si>
  <si>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</si>
  <si>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</si>
  <si>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</si>
  <si>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</si>
  <si>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</si>
  <si>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</si>
  <si>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</si>
  <si>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</si>
  <si>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</si>
  <si>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</si>
  <si>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</si>
  <si>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</si>
  <si>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ykköspesis</t>
  </si>
  <si>
    <t>14.07. 2013  Hyvinkää</t>
  </si>
  <si>
    <t xml:space="preserve">  0-2  (1-2, 0-1)</t>
  </si>
  <si>
    <t>5621</t>
  </si>
  <si>
    <t>suomensarja</t>
  </si>
  <si>
    <t>10.</t>
  </si>
  <si>
    <t>hSM</t>
  </si>
  <si>
    <t>Seurat</t>
  </si>
  <si>
    <t>MIEHET</t>
  </si>
  <si>
    <t xml:space="preserve">  2-0  (6-3, 23-6)</t>
  </si>
  <si>
    <t>jok</t>
  </si>
  <si>
    <t>Risto Ojanperä</t>
  </si>
  <si>
    <t>4994</t>
  </si>
  <si>
    <t>24.07. 2011  Kouvola</t>
  </si>
  <si>
    <t xml:space="preserve">  1-2  (6-1, 2-5, 1-1, 1-3)</t>
  </si>
  <si>
    <t>Miika Rantatorikka</t>
  </si>
  <si>
    <t>5387</t>
  </si>
  <si>
    <t>04.07. 2010  Helsinki</t>
  </si>
  <si>
    <t>Juha Niemi</t>
  </si>
  <si>
    <t>6.8.1988   Ylistaro</t>
  </si>
  <si>
    <t>NJ</t>
  </si>
  <si>
    <t>KoU</t>
  </si>
  <si>
    <t>Itä</t>
  </si>
  <si>
    <t>JoMa</t>
  </si>
  <si>
    <t>Mikko Kuosmanen</t>
  </si>
  <si>
    <t>20.07. 2014  Seinäjoki</t>
  </si>
  <si>
    <t xml:space="preserve">  1-2  (0-1, 2-1, 0-1)</t>
  </si>
  <si>
    <t>Mikko Hylkilä</t>
  </si>
  <si>
    <t>5277</t>
  </si>
  <si>
    <t>03.07. 2016  Kouvola</t>
  </si>
  <si>
    <t xml:space="preserve">  0-1  (2-2, 2-3)</t>
  </si>
  <si>
    <t>Markku Hylkilä</t>
  </si>
  <si>
    <t>4085</t>
  </si>
  <si>
    <t>21 v  10 kk  18 pv</t>
  </si>
  <si>
    <t>B - POJAT</t>
  </si>
  <si>
    <t>02.07. 2005  Oulu</t>
  </si>
  <si>
    <t xml:space="preserve">  0-1  (4-4, 0-1)</t>
  </si>
  <si>
    <t>SMJ</t>
  </si>
  <si>
    <t>I p</t>
  </si>
  <si>
    <t>Tommi Joensuu</t>
  </si>
  <si>
    <t>1318</t>
  </si>
  <si>
    <t>01.07. 2006  Kitee</t>
  </si>
  <si>
    <t xml:space="preserve">  0-2  (2-3, 0-5)</t>
  </si>
  <si>
    <t>Ari Saastamoinen</t>
  </si>
  <si>
    <t>1617</t>
  </si>
  <si>
    <t>A - POJAT</t>
  </si>
  <si>
    <t>29.06. 2007  Kouvola</t>
  </si>
  <si>
    <t xml:space="preserve">  2-0  (6-5, 4-1)</t>
  </si>
  <si>
    <t>Sami-Petteri Kivimäki</t>
  </si>
  <si>
    <t>2318</t>
  </si>
  <si>
    <t>27.06. 2008  Raahe</t>
  </si>
  <si>
    <t xml:space="preserve">  2-1  (0-3, 3-2, 1-1, 3-2)</t>
  </si>
  <si>
    <t>Teppo Peltomäki</t>
  </si>
  <si>
    <t>2147</t>
  </si>
  <si>
    <t>26.06. 2009  Kuopio</t>
  </si>
  <si>
    <t xml:space="preserve">  1-0  (3-2, 3-3)</t>
  </si>
  <si>
    <t>Tero Tuomela</t>
  </si>
  <si>
    <t>2136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</si>
  <si>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</si>
  <si>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</si>
  <si>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</si>
  <si>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</si>
  <si>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</si>
  <si>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</si>
  <si>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II p</t>
  </si>
  <si>
    <t>22 v  10 kk  11 pv</t>
  </si>
  <si>
    <t>0/1</t>
  </si>
  <si>
    <t>0/2</t>
  </si>
  <si>
    <t>0//2</t>
  </si>
  <si>
    <t>2/9</t>
  </si>
  <si>
    <t>2/3</t>
  </si>
  <si>
    <t>0/6</t>
  </si>
  <si>
    <t>0/3</t>
  </si>
  <si>
    <t>2/7</t>
  </si>
  <si>
    <t>1/2</t>
  </si>
  <si>
    <t>1/5</t>
  </si>
  <si>
    <t>3/5</t>
  </si>
  <si>
    <t>5/8</t>
  </si>
  <si>
    <t>10/16</t>
  </si>
  <si>
    <t>2/4</t>
  </si>
  <si>
    <t>3/4</t>
  </si>
  <si>
    <t>1/3</t>
  </si>
  <si>
    <t>4/5</t>
  </si>
  <si>
    <t>6/9</t>
  </si>
  <si>
    <t>2/5</t>
  </si>
  <si>
    <t>11/19</t>
  </si>
  <si>
    <t>1/1</t>
  </si>
  <si>
    <t>3/6</t>
  </si>
  <si>
    <t>8/13</t>
  </si>
  <si>
    <t>9.</t>
  </si>
  <si>
    <t>YKV</t>
  </si>
  <si>
    <t>SMJ  2</t>
  </si>
  <si>
    <t>12.</t>
  </si>
  <si>
    <t>11.</t>
  </si>
  <si>
    <t>8.</t>
  </si>
  <si>
    <t>NJ  2</t>
  </si>
  <si>
    <t>0-3-3</t>
  </si>
  <si>
    <t>SMJ = Seinäjoen Maila-Jussit  (1932),  kasvattajaseura</t>
  </si>
  <si>
    <t>NJ = Nurmon Jymy  (1925)</t>
  </si>
  <si>
    <t>YKV = Ylistaron Kilpa-Veljet  (1945)</t>
  </si>
  <si>
    <t>KoU = Koskenkorvan Urheilijat  (1945)</t>
  </si>
  <si>
    <t>JoMa = Joensuun Maila  (1957)</t>
  </si>
  <si>
    <t>03.07. 2005  SMJ - Tahko  1-2  (2-1, 0-3, 0-0, 0-1)</t>
  </si>
  <si>
    <t>05.07. 2005  SMJ - KPL  0-2  (1-3, 2-3)</t>
  </si>
  <si>
    <t>15.07. 2005  SMJ - PuPe  0-1  (5-5, 3-7)</t>
  </si>
  <si>
    <t>2.  ottelu</t>
  </si>
  <si>
    <t>5.  ottelu</t>
  </si>
  <si>
    <t xml:space="preserve">  16 v 10 kk 27 pv</t>
  </si>
  <si>
    <t xml:space="preserve">  16 v 10 kk 29 pv</t>
  </si>
  <si>
    <t xml:space="preserve">  16 v 11 kk   9 pv</t>
  </si>
  <si>
    <t>Lyöjätilasto</t>
  </si>
  <si>
    <t>2-4  KPL</t>
  </si>
  <si>
    <t>2-4  PattU</t>
  </si>
  <si>
    <t>3-2  Tahko</t>
  </si>
  <si>
    <t>0-3  SoJy</t>
  </si>
  <si>
    <t>3-0  PattU</t>
  </si>
  <si>
    <t>1-3  ViVe</t>
  </si>
  <si>
    <t>2-1  Tahko</t>
  </si>
  <si>
    <t>2-0  PattU</t>
  </si>
  <si>
    <t>3-0  Tahko</t>
  </si>
  <si>
    <t>2-0  Kiri</t>
  </si>
  <si>
    <t>3-1  KoU</t>
  </si>
  <si>
    <t>2-0  KPL</t>
  </si>
  <si>
    <t xml:space="preserve">      Mitalit</t>
  </si>
  <si>
    <t>3-1  Tahko</t>
  </si>
  <si>
    <t>1-3  SoJy</t>
  </si>
  <si>
    <t>2-1  KPL</t>
  </si>
  <si>
    <t>5/5</t>
  </si>
  <si>
    <t>7.</t>
  </si>
  <si>
    <t xml:space="preserve">       Runkosarja TOP-30</t>
  </si>
  <si>
    <t>14.</t>
  </si>
  <si>
    <t>28.</t>
  </si>
  <si>
    <t>30.</t>
  </si>
  <si>
    <t>20.</t>
  </si>
  <si>
    <t>29.</t>
  </si>
  <si>
    <t>0-1-1</t>
  </si>
  <si>
    <t>Ylempi loppusarja TOP-10</t>
  </si>
  <si>
    <t>0-0-2</t>
  </si>
  <si>
    <t xml:space="preserve"> Poikapesäpalloilija  2007</t>
  </si>
  <si>
    <t>SUOMENSARJA</t>
  </si>
  <si>
    <t>KAIKKI OTTELUT</t>
  </si>
  <si>
    <t>YHTEENSÄ</t>
  </si>
  <si>
    <t>01.07. 2018  Joensuu</t>
  </si>
  <si>
    <t>Matti Iivarinen</t>
  </si>
  <si>
    <t xml:space="preserve">  2-1  (4-1, 2-1)</t>
  </si>
  <si>
    <t>4500</t>
  </si>
  <si>
    <t>6/27</t>
  </si>
  <si>
    <t>3/21</t>
  </si>
  <si>
    <t>6.</t>
  </si>
  <si>
    <t>1300 p</t>
  </si>
  <si>
    <t>3-0  JymyJussit</t>
  </si>
  <si>
    <t>3-0  ViVe</t>
  </si>
  <si>
    <t>3-0  KPL</t>
  </si>
  <si>
    <t xml:space="preserve">    Runkosarja TOP-10</t>
  </si>
  <si>
    <t>Jatkosarjat</t>
  </si>
  <si>
    <t xml:space="preserve">  Runkosarja TOP-10</t>
  </si>
  <si>
    <t>ka/l+t</t>
  </si>
  <si>
    <t>ka/kl</t>
  </si>
  <si>
    <t>7/9</t>
  </si>
  <si>
    <t>68.</t>
  </si>
  <si>
    <t>85.</t>
  </si>
  <si>
    <t>1600 p</t>
  </si>
  <si>
    <t>Paras sija  6.</t>
  </si>
  <si>
    <t>3-1  SoJy</t>
  </si>
  <si>
    <t>2/2</t>
  </si>
  <si>
    <t>0-1-3</t>
  </si>
  <si>
    <t>78.</t>
  </si>
  <si>
    <t>92.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</si>
  <si>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</si>
  <si>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</si>
  <si>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</si>
  <si>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</si>
  <si>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</si>
  <si>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</si>
  <si>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400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</si>
  <si>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</si>
  <si>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</si>
  <si>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</si>
  <si>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</si>
  <si>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</si>
  <si>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500</t>
  </si>
  <si>
    <t xml:space="preserve"> 1945 - 2010</t>
  </si>
  <si>
    <t xml:space="preserve"> 600</t>
  </si>
  <si>
    <t xml:space="preserve"> 1945 - 2011</t>
  </si>
  <si>
    <t xml:space="preserve"> 700</t>
  </si>
  <si>
    <t xml:space="preserve"> 1945 - 2012</t>
  </si>
  <si>
    <t xml:space="preserve"> 800</t>
  </si>
  <si>
    <t xml:space="preserve"> 1945 - 2013</t>
  </si>
  <si>
    <t xml:space="preserve"> 900</t>
  </si>
  <si>
    <t xml:space="preserve"> 1945 - 2014</t>
  </si>
  <si>
    <t xml:space="preserve"> 1945 - 2015</t>
  </si>
  <si>
    <t xml:space="preserve"> 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</si>
  <si>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</si>
  <si>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</si>
  <si>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</si>
  <si>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</si>
  <si>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</si>
  <si>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100</t>
  </si>
  <si>
    <t>154.</t>
  </si>
  <si>
    <t xml:space="preserve"> 1979 - 2005</t>
  </si>
  <si>
    <t>136.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</si>
  <si>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</si>
  <si>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</si>
  <si>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</si>
  <si>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</si>
  <si>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</si>
  <si>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>122.</t>
  </si>
  <si>
    <t xml:space="preserve"> 1979 - 2011</t>
  </si>
  <si>
    <t>18.</t>
  </si>
  <si>
    <t xml:space="preserve"> 1979 - 2012</t>
  </si>
  <si>
    <t>97.</t>
  </si>
  <si>
    <t xml:space="preserve"> 1979 - 2013</t>
  </si>
  <si>
    <t>24.</t>
  </si>
  <si>
    <t xml:space="preserve"> 1979 - 2014</t>
  </si>
  <si>
    <t>81.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</si>
  <si>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</si>
  <si>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</si>
  <si>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</si>
  <si>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</si>
  <si>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</si>
  <si>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Lyöjätilasto</t>
  </si>
  <si>
    <t>1000</t>
  </si>
  <si>
    <t>459.</t>
  </si>
  <si>
    <t>374.</t>
  </si>
  <si>
    <t>272.</t>
  </si>
  <si>
    <t>217.</t>
  </si>
  <si>
    <t>188.</t>
  </si>
  <si>
    <t>116.</t>
  </si>
  <si>
    <t>191.</t>
  </si>
  <si>
    <t>110.</t>
  </si>
  <si>
    <t>57.</t>
  </si>
  <si>
    <t>32.</t>
  </si>
  <si>
    <t>412.</t>
  </si>
  <si>
    <t>385.</t>
  </si>
  <si>
    <t>394.</t>
  </si>
  <si>
    <t>401.</t>
  </si>
  <si>
    <t>417.</t>
  </si>
  <si>
    <t>389.</t>
  </si>
  <si>
    <t>358.</t>
  </si>
  <si>
    <t>363.</t>
  </si>
  <si>
    <t>304.</t>
  </si>
  <si>
    <t>218.</t>
  </si>
  <si>
    <t>69.</t>
  </si>
  <si>
    <t>45.</t>
  </si>
  <si>
    <t>33.</t>
  </si>
  <si>
    <t>26.</t>
  </si>
  <si>
    <t>22.</t>
  </si>
  <si>
    <t>448.</t>
  </si>
  <si>
    <t>359.</t>
  </si>
  <si>
    <t>257.</t>
  </si>
  <si>
    <t>205.</t>
  </si>
  <si>
    <t>189.</t>
  </si>
  <si>
    <t>149.</t>
  </si>
  <si>
    <t>111.</t>
  </si>
  <si>
    <t>28 v 11 kk 24 pv</t>
  </si>
  <si>
    <t>146. ottelu</t>
  </si>
  <si>
    <t xml:space="preserve">  48.   17.06. 2012  KPL - KoU  2-0</t>
  </si>
  <si>
    <t>176. ottelu</t>
  </si>
  <si>
    <t xml:space="preserve">  27.   09.07. 2013  JoMa - Kiri  2-0</t>
  </si>
  <si>
    <t>207. ottelu</t>
  </si>
  <si>
    <t xml:space="preserve">  20.   24.07. 2014  SoJy - JoMa  1-0</t>
  </si>
  <si>
    <t>238. ottelu</t>
  </si>
  <si>
    <t xml:space="preserve">  13.   21.07. 2015  Tahko - JoMa  0-2</t>
  </si>
  <si>
    <t>268. ottelu</t>
  </si>
  <si>
    <t xml:space="preserve">    9.   29.07. 2016  SoJy - JoMa  2-0</t>
  </si>
  <si>
    <t>301. ottelu</t>
  </si>
  <si>
    <t xml:space="preserve">    7.   02.08. 2017  KiPa - JoMa  0-2</t>
  </si>
  <si>
    <t>329. ottelu</t>
  </si>
  <si>
    <t xml:space="preserve">    7.   24.07. 2018  JoMa - KPL  0-2</t>
  </si>
  <si>
    <t>367. ottelu</t>
  </si>
  <si>
    <t xml:space="preserve">    6.   13.08. 2019  JoMa - SiiPe  2-0</t>
  </si>
  <si>
    <t xml:space="preserve">  47. ottelu</t>
  </si>
  <si>
    <t xml:space="preserve">  20.   31.08. 2016  SoJy - JoMa 1-0</t>
  </si>
  <si>
    <t xml:space="preserve"> Tehotilasto</t>
  </si>
  <si>
    <t xml:space="preserve"> Kärkilyöjätilasto</t>
  </si>
  <si>
    <t xml:space="preserve">  46. ottelu</t>
  </si>
  <si>
    <t xml:space="preserve">  50.   28.08. 2016  JoMa - SoJy  0-2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</si>
  <si>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</si>
  <si>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</si>
  <si>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</si>
  <si>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</si>
  <si>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</si>
  <si>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  30</t>
  </si>
  <si>
    <t xml:space="preserve">   40</t>
  </si>
  <si>
    <t>286.   29.06. 2014  SoJy - JoMa  2-1</t>
  </si>
  <si>
    <t>25 v 10 kk 23 pv</t>
  </si>
  <si>
    <t>131.   30.07. 2017  JoMa - KoU  2-0</t>
  </si>
  <si>
    <t>194. ottelu</t>
  </si>
  <si>
    <t>231. ottelu</t>
  </si>
  <si>
    <t>300. ottelu</t>
  </si>
  <si>
    <t xml:space="preserve">  73.   08.06. 2014  PattU - JoMa  1-2</t>
  </si>
  <si>
    <t xml:space="preserve">  32.   02.07. 2015  JoMa - KiPa  2-0</t>
  </si>
  <si>
    <t xml:space="preserve">  19.   30.07. 2017  JoMa - KoU  2-0</t>
  </si>
  <si>
    <t>112.   10.05. 2011  KoU - JoMa  2-0</t>
  </si>
  <si>
    <t>108. ottelu</t>
  </si>
  <si>
    <t>199. ottelu</t>
  </si>
  <si>
    <t>256. ottelu</t>
  </si>
  <si>
    <t>341. ottelu</t>
  </si>
  <si>
    <t xml:space="preserve">  80.   26.06. 2014  JoMa - SoJy  2-0</t>
  </si>
  <si>
    <t xml:space="preserve">  29.   16.06. 2016  JoMa - KiPa  2-0</t>
  </si>
  <si>
    <t xml:space="preserve">  15.   19.05. 2019  KeKi - JoMa  0-2</t>
  </si>
  <si>
    <t>142.   07.07. 2016  Kiri - JoMa  0-2</t>
  </si>
  <si>
    <t>261. ottelu</t>
  </si>
  <si>
    <t>1146.</t>
  </si>
  <si>
    <t>1161.</t>
  </si>
  <si>
    <t>543.</t>
  </si>
  <si>
    <t>281.</t>
  </si>
  <si>
    <t>207.</t>
  </si>
  <si>
    <t>114.</t>
  </si>
  <si>
    <t>58.</t>
  </si>
  <si>
    <t>34.</t>
  </si>
  <si>
    <t>17.</t>
  </si>
  <si>
    <t>1578.</t>
  </si>
  <si>
    <t>1595.</t>
  </si>
  <si>
    <t>1545.</t>
  </si>
  <si>
    <t>1443.</t>
  </si>
  <si>
    <t>1349.</t>
  </si>
  <si>
    <t>1271.</t>
  </si>
  <si>
    <t>1038.</t>
  </si>
  <si>
    <t>968.</t>
  </si>
  <si>
    <t>875.</t>
  </si>
  <si>
    <t>708.</t>
  </si>
  <si>
    <t>671.</t>
  </si>
  <si>
    <t>627.</t>
  </si>
  <si>
    <t>584.</t>
  </si>
  <si>
    <t>559.</t>
  </si>
  <si>
    <t>531.</t>
  </si>
  <si>
    <t>1361.</t>
  </si>
  <si>
    <t>1380.</t>
  </si>
  <si>
    <t>844.</t>
  </si>
  <si>
    <t>555.</t>
  </si>
  <si>
    <t>455.</t>
  </si>
  <si>
    <t>337.</t>
  </si>
  <si>
    <t>208.</t>
  </si>
  <si>
    <t>159.</t>
  </si>
  <si>
    <t>100.</t>
  </si>
  <si>
    <t>52.</t>
  </si>
  <si>
    <t>35.</t>
  </si>
  <si>
    <t>1563.</t>
  </si>
  <si>
    <t>1582.</t>
  </si>
  <si>
    <t>1099.</t>
  </si>
  <si>
    <t>891.</t>
  </si>
  <si>
    <t>711.</t>
  </si>
  <si>
    <t>586.</t>
  </si>
  <si>
    <t>479.</t>
  </si>
  <si>
    <t>386.</t>
  </si>
  <si>
    <t>313.</t>
  </si>
  <si>
    <t>246.</t>
  </si>
  <si>
    <t>198.</t>
  </si>
  <si>
    <t>160.</t>
  </si>
  <si>
    <t>127.</t>
  </si>
  <si>
    <t>98.</t>
  </si>
  <si>
    <t>911.</t>
  </si>
  <si>
    <t>930.</t>
  </si>
  <si>
    <t>686.</t>
  </si>
  <si>
    <t>515.</t>
  </si>
  <si>
    <t>456.</t>
  </si>
  <si>
    <t>323.</t>
  </si>
  <si>
    <t>275.</t>
  </si>
  <si>
    <t>227.</t>
  </si>
  <si>
    <t>196.</t>
  </si>
  <si>
    <t>130.</t>
  </si>
  <si>
    <t>94.</t>
  </si>
  <si>
    <t>SEUROITTAIN</t>
  </si>
  <si>
    <t>ka / ottelu</t>
  </si>
  <si>
    <t>Nurmon Jymy</t>
  </si>
  <si>
    <t>Koskenkorvan Urheilijat</t>
  </si>
  <si>
    <t>Seinäjoen JymyJussit</t>
  </si>
  <si>
    <t>LYÖDYT, KA/OTT</t>
  </si>
  <si>
    <t>RS</t>
  </si>
  <si>
    <t>YLS</t>
  </si>
  <si>
    <t>ERO</t>
  </si>
  <si>
    <t>TUODUT, KA/OTT</t>
  </si>
  <si>
    <t>OSUUS</t>
  </si>
  <si>
    <t>Joensuun Maila</t>
  </si>
  <si>
    <t>YLEISÖENNÄTYS  KOTONA</t>
  </si>
  <si>
    <t>YLEISÖENNÄTYS  VIERAISSA</t>
  </si>
  <si>
    <t>KATSOJIA YLI 5000</t>
  </si>
  <si>
    <t>SIJA</t>
  </si>
  <si>
    <t>KATSOJIA</t>
  </si>
  <si>
    <t>KA / PELI</t>
  </si>
  <si>
    <t>158.   09.09. 2018  KPL - JoMa  0-1,  fin 1/3</t>
  </si>
  <si>
    <t>264.   21.09. 2019  JoMa - SoJy  2-1,  fin 4/4</t>
  </si>
  <si>
    <t>RS JA YLS</t>
  </si>
  <si>
    <t>Manse PP</t>
  </si>
  <si>
    <t>Manse PP = Manse PP Edustus  (2015)</t>
  </si>
  <si>
    <t>21.</t>
  </si>
  <si>
    <t>13.</t>
  </si>
  <si>
    <t>TOP-100     1945-2020</t>
  </si>
  <si>
    <t>80.</t>
  </si>
  <si>
    <t xml:space="preserve"> 1945 - 2020</t>
  </si>
  <si>
    <t>525.</t>
  </si>
  <si>
    <t>708 008</t>
  </si>
  <si>
    <t>73.</t>
  </si>
  <si>
    <t>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</si>
</sst>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9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left"/>
    </xf>
    <xf numFmtId="165" fontId="4" fillId="9" borderId="1" xfId="1" applyNumberFormat="1" applyFont="1" applyFill="1" applyBorder="1" applyAlignment="1">
      <alignment horizontal="left"/>
    </xf>
    <xf numFmtId="165" fontId="4" fillId="9" borderId="1" xfId="0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/>
    <xf numFmtId="49" fontId="4" fillId="4" borderId="12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7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9" fontId="4" fillId="4" borderId="0" xfId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0.425781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42578125" style="61" customWidth="1"/>
    <col min="34" max="35" width="12.85546875" style="61" customWidth="1"/>
    <col min="36" max="36" width="12.28515625" style="61" customWidth="1"/>
    <col min="37" max="37" width="0.7109375" style="61" customWidth="1"/>
    <col min="38" max="40" width="6.7109375" style="61" customWidth="1"/>
    <col min="41" max="41" width="4.7109375" style="61" customWidth="1"/>
    <col min="42" max="42" width="5.28515625" style="61" customWidth="1"/>
    <col min="43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86</v>
      </c>
      <c r="C1" s="6"/>
      <c r="D1" s="7"/>
      <c r="E1" s="101" t="s">
        <v>87</v>
      </c>
      <c r="F1" s="8"/>
      <c r="G1" s="8"/>
      <c r="H1" s="8"/>
      <c r="I1" s="6"/>
      <c r="J1" s="6"/>
      <c r="K1" s="6"/>
      <c r="L1" s="8"/>
      <c r="M1" s="6"/>
      <c r="N1" s="6"/>
      <c r="O1" s="6"/>
      <c r="P1" s="115"/>
      <c r="Q1" s="115"/>
      <c r="R1" s="115"/>
      <c r="S1" s="115"/>
      <c r="T1" s="115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197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204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80" t="s">
        <v>191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74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4">
        <v>2005</v>
      </c>
      <c r="C4" s="124" t="s">
        <v>65</v>
      </c>
      <c r="D4" s="174" t="s">
        <v>159</v>
      </c>
      <c r="E4" s="124"/>
      <c r="F4" s="125" t="s">
        <v>72</v>
      </c>
      <c r="G4" s="126"/>
      <c r="H4" s="124"/>
      <c r="I4" s="124"/>
      <c r="J4" s="124"/>
      <c r="K4" s="124"/>
      <c r="L4" s="124"/>
      <c r="M4" s="124"/>
      <c r="N4" s="175"/>
      <c r="O4" s="25"/>
      <c r="P4" s="19"/>
      <c r="Q4" s="19"/>
      <c r="R4" s="19"/>
      <c r="S4" s="19"/>
      <c r="T4" s="25"/>
      <c r="U4" s="99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9"/>
      <c r="AH4" s="99"/>
      <c r="AI4" s="99"/>
      <c r="AJ4" s="99"/>
      <c r="AK4" s="25"/>
      <c r="AL4" s="26"/>
      <c r="AM4" s="99"/>
      <c r="AN4" s="179"/>
      <c r="AO4" s="28"/>
      <c r="AP4" s="30"/>
      <c r="AQ4" s="26"/>
      <c r="AR4" s="40"/>
    </row>
    <row r="5" spans="1:44" s="4" customFormat="1" ht="15" customHeight="1" x14ac:dyDescent="0.25">
      <c r="A5" s="2"/>
      <c r="B5" s="26">
        <v>2005</v>
      </c>
      <c r="C5" s="26" t="s">
        <v>160</v>
      </c>
      <c r="D5" s="27" t="s">
        <v>105</v>
      </c>
      <c r="E5" s="26">
        <v>8</v>
      </c>
      <c r="F5" s="26">
        <v>1</v>
      </c>
      <c r="G5" s="28">
        <v>7</v>
      </c>
      <c r="H5" s="26">
        <v>1</v>
      </c>
      <c r="I5" s="26">
        <v>16</v>
      </c>
      <c r="J5" s="26">
        <v>2</v>
      </c>
      <c r="K5" s="26">
        <v>2</v>
      </c>
      <c r="L5" s="26">
        <v>4</v>
      </c>
      <c r="M5" s="26">
        <v>8</v>
      </c>
      <c r="N5" s="29">
        <v>0.48499999999999999</v>
      </c>
      <c r="O5" s="25">
        <f t="shared" ref="O5:O13" si="0">PRODUCT(I5/N5)</f>
        <v>32.989690721649488</v>
      </c>
      <c r="P5" s="19"/>
      <c r="Q5" s="19"/>
      <c r="R5" s="19"/>
      <c r="S5" s="19"/>
      <c r="T5" s="25"/>
      <c r="U5" s="99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9"/>
      <c r="AH5" s="99"/>
      <c r="AI5" s="99"/>
      <c r="AJ5" s="99"/>
      <c r="AK5" s="25"/>
      <c r="AL5" s="26"/>
      <c r="AM5" s="99"/>
      <c r="AN5" s="179"/>
      <c r="AO5" s="28"/>
      <c r="AP5" s="30"/>
      <c r="AQ5" s="26"/>
      <c r="AR5" s="40"/>
    </row>
    <row r="6" spans="1:44" s="4" customFormat="1" ht="15" customHeight="1" x14ac:dyDescent="0.25">
      <c r="A6" s="2"/>
      <c r="B6" s="124">
        <v>2006</v>
      </c>
      <c r="C6" s="124" t="s">
        <v>65</v>
      </c>
      <c r="D6" s="174" t="s">
        <v>159</v>
      </c>
      <c r="E6" s="124"/>
      <c r="F6" s="125" t="s">
        <v>72</v>
      </c>
      <c r="G6" s="126"/>
      <c r="H6" s="124"/>
      <c r="I6" s="124"/>
      <c r="J6" s="124"/>
      <c r="K6" s="124"/>
      <c r="L6" s="124"/>
      <c r="M6" s="124"/>
      <c r="N6" s="175"/>
      <c r="O6" s="25">
        <v>0</v>
      </c>
      <c r="P6" s="19"/>
      <c r="Q6" s="19"/>
      <c r="R6" s="19"/>
      <c r="S6" s="19"/>
      <c r="T6" s="25"/>
      <c r="U6" s="99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9"/>
      <c r="AH6" s="99"/>
      <c r="AI6" s="99"/>
      <c r="AJ6" s="99"/>
      <c r="AK6" s="25"/>
      <c r="AL6" s="26"/>
      <c r="AM6" s="99"/>
      <c r="AN6" s="179"/>
      <c r="AO6" s="28"/>
      <c r="AP6" s="30"/>
      <c r="AQ6" s="26"/>
      <c r="AR6" s="40"/>
    </row>
    <row r="7" spans="1:44" s="4" customFormat="1" ht="15" customHeight="1" x14ac:dyDescent="0.25">
      <c r="A7" s="2"/>
      <c r="B7" s="111">
        <v>2006</v>
      </c>
      <c r="C7" s="111" t="s">
        <v>66</v>
      </c>
      <c r="D7" s="112" t="s">
        <v>105</v>
      </c>
      <c r="E7" s="176"/>
      <c r="F7" s="176" t="s">
        <v>68</v>
      </c>
      <c r="G7" s="114"/>
      <c r="H7" s="62"/>
      <c r="I7" s="111"/>
      <c r="J7" s="111"/>
      <c r="K7" s="111"/>
      <c r="L7" s="111"/>
      <c r="M7" s="111"/>
      <c r="N7" s="111"/>
      <c r="O7" s="25">
        <v>0</v>
      </c>
      <c r="P7" s="19"/>
      <c r="Q7" s="19"/>
      <c r="R7" s="19"/>
      <c r="S7" s="19"/>
      <c r="T7" s="25"/>
      <c r="U7" s="99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9"/>
      <c r="AH7" s="99"/>
      <c r="AI7" s="99"/>
      <c r="AJ7" s="99"/>
      <c r="AK7" s="25"/>
      <c r="AL7" s="26"/>
      <c r="AM7" s="99"/>
      <c r="AN7" s="179"/>
      <c r="AO7" s="28"/>
      <c r="AP7" s="30"/>
      <c r="AQ7" s="26"/>
      <c r="AR7" s="40"/>
    </row>
    <row r="8" spans="1:44" s="4" customFormat="1" ht="15" customHeight="1" x14ac:dyDescent="0.25">
      <c r="A8" s="2"/>
      <c r="B8" s="26">
        <v>2007</v>
      </c>
      <c r="C8" s="26" t="s">
        <v>161</v>
      </c>
      <c r="D8" s="27" t="s">
        <v>105</v>
      </c>
      <c r="E8" s="26">
        <v>26</v>
      </c>
      <c r="F8" s="26">
        <v>1</v>
      </c>
      <c r="G8" s="26">
        <v>41</v>
      </c>
      <c r="H8" s="26">
        <v>1</v>
      </c>
      <c r="I8" s="26">
        <v>71</v>
      </c>
      <c r="J8" s="26">
        <v>1</v>
      </c>
      <c r="K8" s="26">
        <v>4</v>
      </c>
      <c r="L8" s="26">
        <v>24</v>
      </c>
      <c r="M8" s="26">
        <v>42</v>
      </c>
      <c r="N8" s="29">
        <v>0.40300000000000002</v>
      </c>
      <c r="O8" s="25">
        <f t="shared" si="0"/>
        <v>176.17866004962778</v>
      </c>
      <c r="P8" s="19" t="s">
        <v>198</v>
      </c>
      <c r="Q8" s="19"/>
      <c r="R8" s="19" t="s">
        <v>199</v>
      </c>
      <c r="S8" s="19"/>
      <c r="T8" s="25"/>
      <c r="U8" s="99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99"/>
      <c r="AH8" s="99"/>
      <c r="AI8" s="99"/>
      <c r="AJ8" s="99"/>
      <c r="AK8" s="25"/>
      <c r="AL8" s="26"/>
      <c r="AM8" s="99"/>
      <c r="AN8" s="179"/>
      <c r="AO8" s="28"/>
      <c r="AP8" s="30"/>
      <c r="AQ8" s="26"/>
      <c r="AR8" s="40"/>
    </row>
    <row r="9" spans="1:44" s="4" customFormat="1" ht="15" customHeight="1" x14ac:dyDescent="0.25">
      <c r="A9" s="2"/>
      <c r="B9" s="26">
        <v>2008</v>
      </c>
      <c r="C9" s="26" t="s">
        <v>73</v>
      </c>
      <c r="D9" s="27" t="s">
        <v>105</v>
      </c>
      <c r="E9" s="26">
        <v>24</v>
      </c>
      <c r="F9" s="26">
        <v>2</v>
      </c>
      <c r="G9" s="26">
        <v>52</v>
      </c>
      <c r="H9" s="26">
        <v>2</v>
      </c>
      <c r="I9" s="26">
        <v>102</v>
      </c>
      <c r="J9" s="26">
        <v>1</v>
      </c>
      <c r="K9" s="26">
        <v>8</v>
      </c>
      <c r="L9" s="26">
        <v>39</v>
      </c>
      <c r="M9" s="26">
        <v>54</v>
      </c>
      <c r="N9" s="29">
        <v>0.47</v>
      </c>
      <c r="O9" s="25">
        <f t="shared" si="0"/>
        <v>217.02127659574469</v>
      </c>
      <c r="P9" s="26" t="s">
        <v>65</v>
      </c>
      <c r="Q9" s="19"/>
      <c r="R9" s="19" t="s">
        <v>58</v>
      </c>
      <c r="S9" s="19" t="s">
        <v>199</v>
      </c>
      <c r="T9" s="25"/>
      <c r="U9" s="99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99"/>
      <c r="AH9" s="99"/>
      <c r="AI9" s="99"/>
      <c r="AJ9" s="99"/>
      <c r="AK9" s="25"/>
      <c r="AL9" s="26"/>
      <c r="AM9" s="99"/>
      <c r="AN9" s="179"/>
      <c r="AO9" s="28"/>
      <c r="AP9" s="30"/>
      <c r="AQ9" s="26"/>
      <c r="AR9" s="40"/>
    </row>
    <row r="10" spans="1:44" s="4" customFormat="1" ht="15" customHeight="1" x14ac:dyDescent="0.25">
      <c r="A10" s="2"/>
      <c r="B10" s="124">
        <v>2009</v>
      </c>
      <c r="C10" s="124" t="s">
        <v>162</v>
      </c>
      <c r="D10" s="174" t="s">
        <v>163</v>
      </c>
      <c r="E10" s="124"/>
      <c r="F10" s="125" t="s">
        <v>72</v>
      </c>
      <c r="G10" s="126"/>
      <c r="H10" s="124"/>
      <c r="I10" s="124"/>
      <c r="J10" s="124"/>
      <c r="K10" s="124"/>
      <c r="L10" s="124"/>
      <c r="M10" s="124"/>
      <c r="N10" s="175"/>
      <c r="O10" s="25">
        <v>0</v>
      </c>
      <c r="P10" s="19"/>
      <c r="Q10" s="19"/>
      <c r="R10" s="19"/>
      <c r="S10" s="19"/>
      <c r="T10" s="25"/>
      <c r="U10" s="99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99"/>
      <c r="AH10" s="99"/>
      <c r="AI10" s="99"/>
      <c r="AJ10" s="99"/>
      <c r="AK10" s="25"/>
      <c r="AL10" s="26"/>
      <c r="AM10" s="99"/>
      <c r="AN10" s="179"/>
      <c r="AO10" s="28"/>
      <c r="AP10" s="30"/>
      <c r="AQ10" s="26"/>
      <c r="AR10" s="40"/>
    </row>
    <row r="11" spans="1:44" s="4" customFormat="1" ht="15" customHeight="1" x14ac:dyDescent="0.25">
      <c r="A11" s="2"/>
      <c r="B11" s="111">
        <v>2009</v>
      </c>
      <c r="C11" s="111" t="s">
        <v>157</v>
      </c>
      <c r="D11" s="112" t="s">
        <v>158</v>
      </c>
      <c r="E11" s="111"/>
      <c r="F11" s="176" t="s">
        <v>68</v>
      </c>
      <c r="G11" s="114"/>
      <c r="H11" s="62"/>
      <c r="I11" s="111"/>
      <c r="J11" s="111"/>
      <c r="K11" s="111"/>
      <c r="L11" s="111"/>
      <c r="M11" s="111"/>
      <c r="N11" s="113"/>
      <c r="O11" s="25">
        <v>0</v>
      </c>
      <c r="P11" s="19"/>
      <c r="Q11" s="19"/>
      <c r="R11" s="19"/>
      <c r="S11" s="19"/>
      <c r="T11" s="25"/>
      <c r="U11" s="99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99"/>
      <c r="AH11" s="99"/>
      <c r="AI11" s="99"/>
      <c r="AJ11" s="99"/>
      <c r="AK11" s="25"/>
      <c r="AL11" s="26"/>
      <c r="AM11" s="99"/>
      <c r="AN11" s="179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2009</v>
      </c>
      <c r="C12" s="26" t="s">
        <v>73</v>
      </c>
      <c r="D12" s="27" t="s">
        <v>88</v>
      </c>
      <c r="E12" s="26">
        <v>23</v>
      </c>
      <c r="F12" s="26">
        <v>1</v>
      </c>
      <c r="G12" s="28">
        <v>32</v>
      </c>
      <c r="H12" s="26">
        <v>2</v>
      </c>
      <c r="I12" s="26">
        <v>63</v>
      </c>
      <c r="J12" s="26">
        <v>0</v>
      </c>
      <c r="K12" s="26">
        <v>5</v>
      </c>
      <c r="L12" s="26">
        <v>25</v>
      </c>
      <c r="M12" s="26">
        <v>33</v>
      </c>
      <c r="N12" s="29">
        <v>0.39900000000000002</v>
      </c>
      <c r="O12" s="25">
        <f t="shared" si="0"/>
        <v>157.89473684210526</v>
      </c>
      <c r="P12" s="19" t="s">
        <v>73</v>
      </c>
      <c r="Q12" s="19"/>
      <c r="R12" s="19" t="s">
        <v>200</v>
      </c>
      <c r="S12" s="19"/>
      <c r="T12" s="25"/>
      <c r="U12" s="99"/>
      <c r="V12" s="26"/>
      <c r="W12" s="28"/>
      <c r="X12" s="26"/>
      <c r="Y12" s="26"/>
      <c r="Z12" s="29"/>
      <c r="AA12" s="25"/>
      <c r="AB12" s="19"/>
      <c r="AC12" s="19"/>
      <c r="AD12" s="19"/>
      <c r="AE12" s="19"/>
      <c r="AF12" s="25"/>
      <c r="AG12" s="99"/>
      <c r="AH12" s="99"/>
      <c r="AI12" s="99"/>
      <c r="AJ12" s="99"/>
      <c r="AK12" s="25"/>
      <c r="AL12" s="26"/>
      <c r="AM12" s="99"/>
      <c r="AN12" s="179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2010</v>
      </c>
      <c r="C13" s="26" t="s">
        <v>73</v>
      </c>
      <c r="D13" s="27" t="s">
        <v>88</v>
      </c>
      <c r="E13" s="26">
        <v>26</v>
      </c>
      <c r="F13" s="26">
        <v>0</v>
      </c>
      <c r="G13" s="28">
        <v>59</v>
      </c>
      <c r="H13" s="26">
        <v>2</v>
      </c>
      <c r="I13" s="26">
        <v>84</v>
      </c>
      <c r="J13" s="26">
        <v>0</v>
      </c>
      <c r="K13" s="26">
        <v>4</v>
      </c>
      <c r="L13" s="26">
        <v>21</v>
      </c>
      <c r="M13" s="26">
        <v>59</v>
      </c>
      <c r="N13" s="29">
        <v>0.45400000000000001</v>
      </c>
      <c r="O13" s="25">
        <f t="shared" si="0"/>
        <v>185.02202643171805</v>
      </c>
      <c r="P13" s="19" t="s">
        <v>57</v>
      </c>
      <c r="Q13" s="19"/>
      <c r="R13" s="19" t="s">
        <v>73</v>
      </c>
      <c r="S13" s="19"/>
      <c r="T13" s="25"/>
      <c r="U13" s="99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99"/>
      <c r="AH13" s="99"/>
      <c r="AI13" s="99"/>
      <c r="AJ13" s="99"/>
      <c r="AK13" s="25"/>
      <c r="AL13" s="26">
        <v>1</v>
      </c>
      <c r="AM13" s="99"/>
      <c r="AN13" s="179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2011</v>
      </c>
      <c r="C14" s="26" t="s">
        <v>58</v>
      </c>
      <c r="D14" s="27" t="s">
        <v>89</v>
      </c>
      <c r="E14" s="26">
        <v>26</v>
      </c>
      <c r="F14" s="26">
        <v>7</v>
      </c>
      <c r="G14" s="28">
        <v>71</v>
      </c>
      <c r="H14" s="26">
        <v>10</v>
      </c>
      <c r="I14" s="26">
        <v>105</v>
      </c>
      <c r="J14" s="26">
        <v>0</v>
      </c>
      <c r="K14" s="26">
        <v>5</v>
      </c>
      <c r="L14" s="26">
        <v>22</v>
      </c>
      <c r="M14" s="26">
        <v>78</v>
      </c>
      <c r="N14" s="29">
        <v>0.46899999999999997</v>
      </c>
      <c r="O14" s="25">
        <f>PRODUCT(I14/N14)</f>
        <v>223.8805970149254</v>
      </c>
      <c r="P14" s="26" t="s">
        <v>67</v>
      </c>
      <c r="Q14" s="19"/>
      <c r="R14" s="19" t="s">
        <v>57</v>
      </c>
      <c r="S14" s="19"/>
      <c r="T14" s="25"/>
      <c r="U14" s="26">
        <v>6</v>
      </c>
      <c r="V14" s="26">
        <v>0</v>
      </c>
      <c r="W14" s="28">
        <v>12</v>
      </c>
      <c r="X14" s="26">
        <v>0</v>
      </c>
      <c r="Y14" s="26">
        <v>15</v>
      </c>
      <c r="Z14" s="29">
        <v>0.33300000000000002</v>
      </c>
      <c r="AA14" s="25"/>
      <c r="AB14" s="19"/>
      <c r="AC14" s="19"/>
      <c r="AD14" s="19"/>
      <c r="AE14" s="19"/>
      <c r="AF14" s="25"/>
      <c r="AG14" s="99" t="s">
        <v>179</v>
      </c>
      <c r="AH14" s="99"/>
      <c r="AI14" s="99"/>
      <c r="AJ14" s="99"/>
      <c r="AK14" s="25"/>
      <c r="AL14" s="26">
        <v>1</v>
      </c>
      <c r="AM14" s="26">
        <v>1</v>
      </c>
      <c r="AN14" s="179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2012</v>
      </c>
      <c r="C15" s="26" t="s">
        <v>58</v>
      </c>
      <c r="D15" s="27" t="s">
        <v>89</v>
      </c>
      <c r="E15" s="26">
        <v>26</v>
      </c>
      <c r="F15" s="26">
        <v>3</v>
      </c>
      <c r="G15" s="28">
        <v>64</v>
      </c>
      <c r="H15" s="26">
        <v>4</v>
      </c>
      <c r="I15" s="26">
        <v>106</v>
      </c>
      <c r="J15" s="26">
        <v>3</v>
      </c>
      <c r="K15" s="26">
        <v>3</v>
      </c>
      <c r="L15" s="26">
        <v>33</v>
      </c>
      <c r="M15" s="26">
        <v>67</v>
      </c>
      <c r="N15" s="29">
        <v>0.47699999999999998</v>
      </c>
      <c r="O15" s="25">
        <f>PRODUCT(I15/N15)</f>
        <v>222.22222222222223</v>
      </c>
      <c r="P15" s="26" t="s">
        <v>67</v>
      </c>
      <c r="Q15" s="19"/>
      <c r="R15" s="19" t="s">
        <v>58</v>
      </c>
      <c r="S15" s="19"/>
      <c r="T15" s="25"/>
      <c r="U15" s="26">
        <v>6</v>
      </c>
      <c r="V15" s="26">
        <v>1</v>
      </c>
      <c r="W15" s="28">
        <v>10</v>
      </c>
      <c r="X15" s="26">
        <v>2</v>
      </c>
      <c r="Y15" s="26">
        <v>18</v>
      </c>
      <c r="Z15" s="29">
        <v>0.4</v>
      </c>
      <c r="AA15" s="25"/>
      <c r="AB15" s="19" t="s">
        <v>157</v>
      </c>
      <c r="AC15" s="19"/>
      <c r="AD15" s="19"/>
      <c r="AE15" s="19"/>
      <c r="AF15" s="25"/>
      <c r="AG15" s="99" t="s">
        <v>180</v>
      </c>
      <c r="AH15" s="99"/>
      <c r="AI15" s="99"/>
      <c r="AJ15" s="99"/>
      <c r="AK15" s="25"/>
      <c r="AL15" s="26"/>
      <c r="AM15" s="99"/>
      <c r="AN15" s="179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2013</v>
      </c>
      <c r="C16" s="26" t="s">
        <v>67</v>
      </c>
      <c r="D16" s="27" t="s">
        <v>91</v>
      </c>
      <c r="E16" s="26">
        <v>26</v>
      </c>
      <c r="F16" s="26">
        <v>4</v>
      </c>
      <c r="G16" s="28">
        <v>78</v>
      </c>
      <c r="H16" s="26">
        <v>7</v>
      </c>
      <c r="I16" s="26">
        <v>124</v>
      </c>
      <c r="J16" s="26">
        <v>3</v>
      </c>
      <c r="K16" s="26">
        <v>6</v>
      </c>
      <c r="L16" s="26">
        <v>33</v>
      </c>
      <c r="M16" s="30">
        <v>82</v>
      </c>
      <c r="N16" s="29">
        <v>0.51659999999999995</v>
      </c>
      <c r="O16" s="177">
        <f>PRODUCT(I16/N16)</f>
        <v>240.03097173828883</v>
      </c>
      <c r="P16" s="19" t="s">
        <v>58</v>
      </c>
      <c r="Q16" s="19"/>
      <c r="R16" s="19" t="s">
        <v>58</v>
      </c>
      <c r="S16" s="19" t="s">
        <v>201</v>
      </c>
      <c r="T16" s="25"/>
      <c r="U16" s="26">
        <v>10</v>
      </c>
      <c r="V16" s="26">
        <v>1</v>
      </c>
      <c r="W16" s="28">
        <v>22</v>
      </c>
      <c r="X16" s="26">
        <v>1</v>
      </c>
      <c r="Y16" s="26">
        <v>35</v>
      </c>
      <c r="Z16" s="29">
        <v>0.42699999999999999</v>
      </c>
      <c r="AA16" s="25"/>
      <c r="AB16" s="26" t="s">
        <v>67</v>
      </c>
      <c r="AC16" s="19"/>
      <c r="AD16" s="19" t="s">
        <v>157</v>
      </c>
      <c r="AE16" s="19"/>
      <c r="AF16" s="25"/>
      <c r="AG16" s="99" t="s">
        <v>181</v>
      </c>
      <c r="AH16" s="99" t="s">
        <v>182</v>
      </c>
      <c r="AI16" s="99" t="s">
        <v>186</v>
      </c>
      <c r="AJ16" s="99"/>
      <c r="AK16" s="25"/>
      <c r="AL16" s="26">
        <v>1</v>
      </c>
      <c r="AM16" s="26"/>
      <c r="AN16" s="179"/>
      <c r="AO16" s="28"/>
      <c r="AP16" s="30"/>
      <c r="AQ16" s="26">
        <v>1</v>
      </c>
      <c r="AR16" s="40"/>
    </row>
    <row r="17" spans="1:44" s="4" customFormat="1" ht="15" customHeight="1" x14ac:dyDescent="0.25">
      <c r="A17" s="2"/>
      <c r="B17" s="26">
        <v>2014</v>
      </c>
      <c r="C17" s="26" t="s">
        <v>67</v>
      </c>
      <c r="D17" s="27" t="s">
        <v>91</v>
      </c>
      <c r="E17" s="26">
        <v>30</v>
      </c>
      <c r="F17" s="26">
        <v>10</v>
      </c>
      <c r="G17" s="26">
        <v>93</v>
      </c>
      <c r="H17" s="26">
        <v>15</v>
      </c>
      <c r="I17" s="26">
        <v>132</v>
      </c>
      <c r="J17" s="26">
        <v>2</v>
      </c>
      <c r="K17" s="26">
        <v>5</v>
      </c>
      <c r="L17" s="26">
        <v>22</v>
      </c>
      <c r="M17" s="30">
        <v>103</v>
      </c>
      <c r="N17" s="29">
        <v>0.51600000000000001</v>
      </c>
      <c r="O17" s="178">
        <f>PRODUCT(I17/N17)</f>
        <v>255.81395348837208</v>
      </c>
      <c r="P17" s="26" t="s">
        <v>65</v>
      </c>
      <c r="Q17" s="19"/>
      <c r="R17" s="26" t="s">
        <v>65</v>
      </c>
      <c r="S17" s="19" t="s">
        <v>202</v>
      </c>
      <c r="T17" s="25"/>
      <c r="U17" s="26">
        <v>10</v>
      </c>
      <c r="V17" s="26">
        <v>0</v>
      </c>
      <c r="W17" s="28">
        <v>24</v>
      </c>
      <c r="X17" s="26">
        <v>0</v>
      </c>
      <c r="Y17" s="26">
        <v>33</v>
      </c>
      <c r="Z17" s="29">
        <v>0.54100000000000004</v>
      </c>
      <c r="AA17" s="25"/>
      <c r="AB17" s="26" t="s">
        <v>65</v>
      </c>
      <c r="AC17" s="19"/>
      <c r="AD17" s="26" t="s">
        <v>67</v>
      </c>
      <c r="AE17" s="19"/>
      <c r="AF17" s="25"/>
      <c r="AG17" s="99" t="s">
        <v>183</v>
      </c>
      <c r="AH17" s="99" t="s">
        <v>184</v>
      </c>
      <c r="AI17" s="99" t="s">
        <v>185</v>
      </c>
      <c r="AJ17" s="99"/>
      <c r="AK17" s="25"/>
      <c r="AL17" s="26">
        <v>1</v>
      </c>
      <c r="AM17" s="99"/>
      <c r="AN17" s="28">
        <v>1</v>
      </c>
      <c r="AO17" s="28"/>
      <c r="AP17" s="30"/>
      <c r="AQ17" s="26">
        <v>1</v>
      </c>
      <c r="AR17" s="40"/>
    </row>
    <row r="18" spans="1:44" s="4" customFormat="1" ht="15" customHeight="1" x14ac:dyDescent="0.25">
      <c r="A18" s="2"/>
      <c r="B18" s="26">
        <v>2015</v>
      </c>
      <c r="C18" s="26" t="s">
        <v>67</v>
      </c>
      <c r="D18" s="27" t="s">
        <v>91</v>
      </c>
      <c r="E18" s="26">
        <v>30</v>
      </c>
      <c r="F18" s="26">
        <v>3</v>
      </c>
      <c r="G18" s="26">
        <v>90</v>
      </c>
      <c r="H18" s="26">
        <v>6</v>
      </c>
      <c r="I18" s="26">
        <v>124</v>
      </c>
      <c r="J18" s="26">
        <v>0</v>
      </c>
      <c r="K18" s="26">
        <v>3</v>
      </c>
      <c r="L18" s="26">
        <v>28</v>
      </c>
      <c r="M18" s="30">
        <v>93</v>
      </c>
      <c r="N18" s="33">
        <v>0.504</v>
      </c>
      <c r="O18" s="177">
        <v>246</v>
      </c>
      <c r="P18" s="26" t="s">
        <v>65</v>
      </c>
      <c r="Q18" s="19"/>
      <c r="R18" s="26" t="s">
        <v>67</v>
      </c>
      <c r="S18" s="19"/>
      <c r="T18" s="25"/>
      <c r="U18" s="26">
        <v>8</v>
      </c>
      <c r="V18" s="26">
        <v>0</v>
      </c>
      <c r="W18" s="28">
        <v>12</v>
      </c>
      <c r="X18" s="26">
        <v>0</v>
      </c>
      <c r="Y18" s="26">
        <v>17</v>
      </c>
      <c r="Z18" s="29">
        <v>0.32100000000000001</v>
      </c>
      <c r="AA18" s="25"/>
      <c r="AB18" s="19" t="s">
        <v>162</v>
      </c>
      <c r="AC18" s="19"/>
      <c r="AD18" s="19"/>
      <c r="AE18" s="19"/>
      <c r="AF18" s="25"/>
      <c r="AG18" s="99" t="s">
        <v>187</v>
      </c>
      <c r="AH18" s="99" t="s">
        <v>182</v>
      </c>
      <c r="AI18" s="99" t="s">
        <v>188</v>
      </c>
      <c r="AJ18" s="99"/>
      <c r="AK18" s="25"/>
      <c r="AL18" s="26"/>
      <c r="AM18" s="99"/>
      <c r="AN18" s="28">
        <v>1</v>
      </c>
      <c r="AO18" s="28"/>
      <c r="AP18" s="30"/>
      <c r="AQ18" s="26">
        <v>1</v>
      </c>
      <c r="AR18" s="40"/>
    </row>
    <row r="19" spans="1:44" s="4" customFormat="1" ht="15" customHeight="1" x14ac:dyDescent="0.25">
      <c r="A19" s="2"/>
      <c r="B19" s="26">
        <v>2016</v>
      </c>
      <c r="C19" s="26" t="s">
        <v>67</v>
      </c>
      <c r="D19" s="27" t="s">
        <v>91</v>
      </c>
      <c r="E19" s="26">
        <v>28</v>
      </c>
      <c r="F19" s="26">
        <v>6</v>
      </c>
      <c r="G19" s="26">
        <v>95</v>
      </c>
      <c r="H19" s="26">
        <v>7</v>
      </c>
      <c r="I19" s="26">
        <v>129</v>
      </c>
      <c r="J19" s="26">
        <v>1</v>
      </c>
      <c r="K19" s="26">
        <v>3</v>
      </c>
      <c r="L19" s="26">
        <v>24</v>
      </c>
      <c r="M19" s="30">
        <v>101</v>
      </c>
      <c r="N19" s="29">
        <v>0.57299999999999995</v>
      </c>
      <c r="O19" s="177">
        <v>225</v>
      </c>
      <c r="P19" s="26" t="s">
        <v>67</v>
      </c>
      <c r="Q19" s="19"/>
      <c r="R19" s="19" t="s">
        <v>57</v>
      </c>
      <c r="S19" s="19"/>
      <c r="T19" s="25"/>
      <c r="U19" s="26">
        <v>9</v>
      </c>
      <c r="V19" s="26">
        <v>0</v>
      </c>
      <c r="W19" s="28">
        <v>24</v>
      </c>
      <c r="X19" s="26">
        <v>0</v>
      </c>
      <c r="Y19" s="26">
        <v>40</v>
      </c>
      <c r="Z19" s="29">
        <v>0.57099999999999995</v>
      </c>
      <c r="AA19" s="25"/>
      <c r="AB19" s="19" t="s">
        <v>57</v>
      </c>
      <c r="AC19" s="19"/>
      <c r="AD19" s="19" t="s">
        <v>196</v>
      </c>
      <c r="AE19" s="19"/>
      <c r="AF19" s="25"/>
      <c r="AG19" s="99" t="s">
        <v>189</v>
      </c>
      <c r="AH19" s="99" t="s">
        <v>182</v>
      </c>
      <c r="AI19" s="99" t="s">
        <v>190</v>
      </c>
      <c r="AJ19" s="99"/>
      <c r="AK19" s="25"/>
      <c r="AL19" s="26">
        <v>1</v>
      </c>
      <c r="AM19" s="99"/>
      <c r="AN19" s="28"/>
      <c r="AO19" s="28"/>
      <c r="AP19" s="30"/>
      <c r="AQ19" s="26">
        <v>1</v>
      </c>
      <c r="AR19" s="40"/>
    </row>
    <row r="20" spans="1:44" s="4" customFormat="1" ht="15" customHeight="1" x14ac:dyDescent="0.25">
      <c r="A20" s="2"/>
      <c r="B20" s="26">
        <v>2017</v>
      </c>
      <c r="C20" s="26" t="s">
        <v>67</v>
      </c>
      <c r="D20" s="27" t="s">
        <v>91</v>
      </c>
      <c r="E20" s="26">
        <v>32</v>
      </c>
      <c r="F20" s="26">
        <v>3</v>
      </c>
      <c r="G20" s="26">
        <v>97</v>
      </c>
      <c r="H20" s="26">
        <v>7</v>
      </c>
      <c r="I20" s="26">
        <v>124</v>
      </c>
      <c r="J20" s="26">
        <v>0</v>
      </c>
      <c r="K20" s="26">
        <v>0</v>
      </c>
      <c r="L20" s="26">
        <v>24</v>
      </c>
      <c r="M20" s="30">
        <v>100</v>
      </c>
      <c r="N20" s="33">
        <v>0.47870000000000001</v>
      </c>
      <c r="O20" s="177">
        <v>259</v>
      </c>
      <c r="P20" s="19" t="s">
        <v>57</v>
      </c>
      <c r="Q20" s="19"/>
      <c r="R20" s="19" t="s">
        <v>57</v>
      </c>
      <c r="S20" s="19"/>
      <c r="T20" s="25"/>
      <c r="U20" s="26">
        <v>11</v>
      </c>
      <c r="V20" s="26">
        <v>1</v>
      </c>
      <c r="W20" s="28">
        <v>29</v>
      </c>
      <c r="X20" s="26">
        <v>1</v>
      </c>
      <c r="Y20" s="26">
        <v>37</v>
      </c>
      <c r="Z20" s="29">
        <v>0.44600000000000001</v>
      </c>
      <c r="AA20" s="25"/>
      <c r="AB20" s="26" t="s">
        <v>67</v>
      </c>
      <c r="AC20" s="19"/>
      <c r="AD20" s="26" t="s">
        <v>67</v>
      </c>
      <c r="AE20" s="19"/>
      <c r="AF20" s="25"/>
      <c r="AG20" s="99" t="s">
        <v>192</v>
      </c>
      <c r="AH20" s="99" t="s">
        <v>193</v>
      </c>
      <c r="AI20" s="99" t="s">
        <v>194</v>
      </c>
      <c r="AJ20" s="99"/>
      <c r="AK20" s="25"/>
      <c r="AL20" s="26"/>
      <c r="AM20" s="99"/>
      <c r="AN20" s="28"/>
      <c r="AO20" s="28"/>
      <c r="AP20" s="30"/>
      <c r="AQ20" s="26">
        <v>1</v>
      </c>
      <c r="AR20" s="40"/>
    </row>
    <row r="21" spans="1:44" s="4" customFormat="1" ht="15" customHeight="1" x14ac:dyDescent="0.25">
      <c r="A21" s="2"/>
      <c r="B21" s="26">
        <v>2018</v>
      </c>
      <c r="C21" s="26" t="s">
        <v>66</v>
      </c>
      <c r="D21" s="27" t="s">
        <v>91</v>
      </c>
      <c r="E21" s="26">
        <v>32</v>
      </c>
      <c r="F21" s="26">
        <v>1</v>
      </c>
      <c r="G21" s="26">
        <v>101</v>
      </c>
      <c r="H21" s="26">
        <v>6</v>
      </c>
      <c r="I21" s="26">
        <v>141</v>
      </c>
      <c r="J21" s="26">
        <v>1</v>
      </c>
      <c r="K21" s="26">
        <v>9</v>
      </c>
      <c r="L21" s="26">
        <v>29</v>
      </c>
      <c r="M21" s="30">
        <v>102</v>
      </c>
      <c r="N21" s="29">
        <v>0.51270000000000004</v>
      </c>
      <c r="O21" s="177">
        <v>275.01462843768286</v>
      </c>
      <c r="P21" s="19" t="s">
        <v>216</v>
      </c>
      <c r="Q21" s="19"/>
      <c r="R21" s="19" t="s">
        <v>196</v>
      </c>
      <c r="S21" s="19"/>
      <c r="T21" s="25"/>
      <c r="U21" s="26">
        <v>9</v>
      </c>
      <c r="V21" s="26">
        <v>0</v>
      </c>
      <c r="W21" s="28">
        <v>19</v>
      </c>
      <c r="X21" s="26">
        <v>1</v>
      </c>
      <c r="Y21" s="26">
        <v>25</v>
      </c>
      <c r="Z21" s="29">
        <v>0.39679999999999999</v>
      </c>
      <c r="AA21" s="25"/>
      <c r="AB21" s="19" t="s">
        <v>58</v>
      </c>
      <c r="AC21" s="19"/>
      <c r="AD21" s="19" t="s">
        <v>73</v>
      </c>
      <c r="AE21" s="19"/>
      <c r="AF21" s="25"/>
      <c r="AG21" s="99" t="s">
        <v>218</v>
      </c>
      <c r="AH21" s="99" t="s">
        <v>219</v>
      </c>
      <c r="AI21" s="99"/>
      <c r="AJ21" s="99" t="s">
        <v>220</v>
      </c>
      <c r="AK21" s="25"/>
      <c r="AL21" s="26">
        <v>1</v>
      </c>
      <c r="AM21" s="99"/>
      <c r="AN21" s="28"/>
      <c r="AO21" s="28">
        <v>1</v>
      </c>
      <c r="AP21" s="30"/>
      <c r="AQ21" s="26"/>
      <c r="AR21" s="40"/>
    </row>
    <row r="22" spans="1:44" s="4" customFormat="1" ht="15" customHeight="1" x14ac:dyDescent="0.25">
      <c r="A22" s="2"/>
      <c r="B22" s="26">
        <v>2019</v>
      </c>
      <c r="C22" s="26" t="s">
        <v>66</v>
      </c>
      <c r="D22" s="27" t="s">
        <v>91</v>
      </c>
      <c r="E22" s="26">
        <v>30</v>
      </c>
      <c r="F22" s="26">
        <v>2</v>
      </c>
      <c r="G22" s="26">
        <v>79</v>
      </c>
      <c r="H22" s="26">
        <v>5</v>
      </c>
      <c r="I22" s="26">
        <v>119</v>
      </c>
      <c r="J22" s="26">
        <v>1</v>
      </c>
      <c r="K22" s="26">
        <v>7</v>
      </c>
      <c r="L22" s="26">
        <v>30</v>
      </c>
      <c r="M22" s="30">
        <v>81</v>
      </c>
      <c r="N22" s="209">
        <v>0.50629999999999997</v>
      </c>
      <c r="O22" s="177">
        <v>235</v>
      </c>
      <c r="P22" s="19" t="s">
        <v>216</v>
      </c>
      <c r="Q22" s="19"/>
      <c r="R22" s="19" t="s">
        <v>162</v>
      </c>
      <c r="S22" s="19"/>
      <c r="T22" s="25"/>
      <c r="U22" s="26">
        <v>10</v>
      </c>
      <c r="V22" s="26">
        <v>0</v>
      </c>
      <c r="W22" s="28">
        <v>22</v>
      </c>
      <c r="X22" s="26">
        <v>0</v>
      </c>
      <c r="Y22" s="26">
        <v>37</v>
      </c>
      <c r="Z22" s="29">
        <v>0.54659999999999997</v>
      </c>
      <c r="AA22" s="25"/>
      <c r="AB22" s="26" t="s">
        <v>67</v>
      </c>
      <c r="AC22" s="19"/>
      <c r="AD22" s="19" t="s">
        <v>73</v>
      </c>
      <c r="AE22" s="19"/>
      <c r="AF22" s="25"/>
      <c r="AG22" s="99" t="s">
        <v>187</v>
      </c>
      <c r="AH22" s="99" t="s">
        <v>219</v>
      </c>
      <c r="AI22" s="99"/>
      <c r="AJ22" s="99" t="s">
        <v>231</v>
      </c>
      <c r="AK22" s="25"/>
      <c r="AL22" s="26"/>
      <c r="AM22" s="99"/>
      <c r="AN22" s="28">
        <v>1</v>
      </c>
      <c r="AO22" s="28">
        <v>1</v>
      </c>
      <c r="AP22" s="30"/>
      <c r="AQ22" s="26"/>
      <c r="AR22" s="40"/>
    </row>
    <row r="23" spans="1:44" s="4" customFormat="1" ht="15" customHeight="1" x14ac:dyDescent="0.25">
      <c r="A23" s="2"/>
      <c r="B23" s="26">
        <v>2020</v>
      </c>
      <c r="C23" s="26" t="s">
        <v>160</v>
      </c>
      <c r="D23" s="27" t="s">
        <v>452</v>
      </c>
      <c r="E23" s="26">
        <v>24</v>
      </c>
      <c r="F23" s="26">
        <v>1</v>
      </c>
      <c r="G23" s="26">
        <v>49</v>
      </c>
      <c r="H23" s="26">
        <v>2</v>
      </c>
      <c r="I23" s="26">
        <v>88</v>
      </c>
      <c r="J23" s="26">
        <v>1</v>
      </c>
      <c r="K23" s="26">
        <v>9</v>
      </c>
      <c r="L23" s="26">
        <v>28</v>
      </c>
      <c r="M23" s="26">
        <v>50</v>
      </c>
      <c r="N23" s="29">
        <v>0.44</v>
      </c>
      <c r="O23" s="31">
        <v>200</v>
      </c>
      <c r="P23" s="81" t="s">
        <v>455</v>
      </c>
      <c r="Q23" s="19"/>
      <c r="R23" s="19" t="s">
        <v>454</v>
      </c>
      <c r="S23" s="19"/>
      <c r="T23" s="25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99"/>
      <c r="AH23" s="99"/>
      <c r="AI23" s="99"/>
      <c r="AJ23" s="99"/>
      <c r="AK23" s="25"/>
      <c r="AL23" s="26"/>
      <c r="AM23" s="99"/>
      <c r="AN23" s="28"/>
      <c r="AO23" s="28"/>
      <c r="AP23" s="30"/>
      <c r="AQ23" s="26"/>
      <c r="AR23" s="40"/>
    </row>
    <row r="24" spans="1:44" s="4" customFormat="1" ht="15" customHeight="1" x14ac:dyDescent="0.25">
      <c r="A24" s="1"/>
      <c r="B24" s="17" t="s">
        <v>7</v>
      </c>
      <c r="C24" s="18"/>
      <c r="D24" s="16"/>
      <c r="E24" s="19">
        <f t="shared" ref="E24:M24" si="1">SUM(E4:E23)</f>
        <v>391</v>
      </c>
      <c r="F24" s="19">
        <f t="shared" si="1"/>
        <v>45</v>
      </c>
      <c r="G24" s="19">
        <f t="shared" si="1"/>
        <v>1008</v>
      </c>
      <c r="H24" s="19">
        <f t="shared" si="1"/>
        <v>77</v>
      </c>
      <c r="I24" s="19">
        <f t="shared" si="1"/>
        <v>1528</v>
      </c>
      <c r="J24" s="19">
        <f t="shared" si="1"/>
        <v>16</v>
      </c>
      <c r="K24" s="19">
        <f t="shared" si="1"/>
        <v>73</v>
      </c>
      <c r="L24" s="19">
        <f t="shared" si="1"/>
        <v>386</v>
      </c>
      <c r="M24" s="18">
        <f t="shared" si="1"/>
        <v>1053</v>
      </c>
      <c r="N24" s="34">
        <f>PRODUCT(I24/O24)</f>
        <v>0.48491483831735499</v>
      </c>
      <c r="O24" s="177">
        <f>SUM(O5:O23)</f>
        <v>3151.0687635423369</v>
      </c>
      <c r="P24" s="81" t="s">
        <v>164</v>
      </c>
      <c r="Q24" s="81" t="s">
        <v>48</v>
      </c>
      <c r="R24" s="81" t="s">
        <v>203</v>
      </c>
      <c r="S24" s="81" t="s">
        <v>48</v>
      </c>
      <c r="T24" s="25"/>
      <c r="U24" s="19">
        <f>SUM(U14:U23)</f>
        <v>79</v>
      </c>
      <c r="V24" s="19">
        <f t="shared" ref="V24:Y24" si="2">SUM(V14:V23)</f>
        <v>3</v>
      </c>
      <c r="W24" s="19">
        <f t="shared" si="2"/>
        <v>174</v>
      </c>
      <c r="X24" s="19">
        <f t="shared" si="2"/>
        <v>5</v>
      </c>
      <c r="Y24" s="19">
        <f t="shared" si="2"/>
        <v>257</v>
      </c>
      <c r="Z24" s="34">
        <f>PRODUCT(N30)</f>
        <v>0.43856655290102387</v>
      </c>
      <c r="AA24" s="96">
        <f>SUM(AA4:AA23)</f>
        <v>0</v>
      </c>
      <c r="AB24" s="81" t="s">
        <v>233</v>
      </c>
      <c r="AC24" s="81" t="s">
        <v>48</v>
      </c>
      <c r="AD24" s="81" t="s">
        <v>205</v>
      </c>
      <c r="AE24" s="81" t="s">
        <v>48</v>
      </c>
      <c r="AF24" s="25"/>
      <c r="AG24" s="81" t="s">
        <v>226</v>
      </c>
      <c r="AH24" s="81" t="s">
        <v>141</v>
      </c>
      <c r="AI24" s="81" t="s">
        <v>195</v>
      </c>
      <c r="AJ24" s="81" t="s">
        <v>232</v>
      </c>
      <c r="AK24" s="25"/>
      <c r="AL24" s="19">
        <f t="shared" ref="AL24:AQ24" si="3">SUM(AL4:AL23)</f>
        <v>6</v>
      </c>
      <c r="AM24" s="19">
        <f t="shared" si="3"/>
        <v>1</v>
      </c>
      <c r="AN24" s="19">
        <f t="shared" si="3"/>
        <v>3</v>
      </c>
      <c r="AO24" s="19">
        <f t="shared" si="3"/>
        <v>2</v>
      </c>
      <c r="AP24" s="19">
        <f t="shared" si="3"/>
        <v>0</v>
      </c>
      <c r="AQ24" s="19">
        <f t="shared" si="3"/>
        <v>5</v>
      </c>
      <c r="AR24" s="40"/>
    </row>
    <row r="25" spans="1:44" s="4" customFormat="1" ht="15" customHeight="1" x14ac:dyDescent="0.25">
      <c r="A25" s="1"/>
      <c r="B25" s="17" t="s">
        <v>456</v>
      </c>
      <c r="C25" s="18"/>
      <c r="D25" s="16"/>
      <c r="E25" s="18" t="s">
        <v>298</v>
      </c>
      <c r="F25" s="15" t="s">
        <v>198</v>
      </c>
      <c r="G25" s="15" t="s">
        <v>58</v>
      </c>
      <c r="H25" s="15"/>
      <c r="I25" s="15" t="s">
        <v>457</v>
      </c>
      <c r="J25" s="15"/>
      <c r="K25" s="15"/>
      <c r="L25" s="15"/>
      <c r="M25" s="15"/>
      <c r="N25" s="88"/>
      <c r="O25" s="25"/>
      <c r="P25" s="23"/>
      <c r="Q25" s="21"/>
      <c r="R25" s="89"/>
      <c r="S25" s="90"/>
      <c r="T25" s="25"/>
      <c r="U25" s="18" t="s">
        <v>462</v>
      </c>
      <c r="V25" s="15" t="s">
        <v>461</v>
      </c>
      <c r="W25" s="15" t="s">
        <v>161</v>
      </c>
      <c r="X25" s="15"/>
      <c r="Y25" s="15" t="s">
        <v>235</v>
      </c>
      <c r="Z25" s="16"/>
      <c r="AA25" s="25"/>
      <c r="AB25" s="91"/>
      <c r="AC25" s="92"/>
      <c r="AD25" s="89"/>
      <c r="AE25" s="90"/>
      <c r="AF25" s="25"/>
      <c r="AG25" s="93">
        <v>0.77800000000000002</v>
      </c>
      <c r="AH25" s="94">
        <v>0.28599999999999998</v>
      </c>
      <c r="AI25" s="94">
        <v>1</v>
      </c>
      <c r="AJ25" s="95">
        <v>1</v>
      </c>
      <c r="AK25" s="25"/>
      <c r="AL25" s="18"/>
      <c r="AM25" s="15"/>
      <c r="AN25" s="15"/>
      <c r="AO25" s="15"/>
      <c r="AP25" s="15"/>
      <c r="AQ25" s="16"/>
      <c r="AR25" s="40"/>
    </row>
    <row r="26" spans="1:44" ht="15" customHeight="1" x14ac:dyDescent="0.25">
      <c r="A26" s="2"/>
      <c r="B26" s="27" t="s">
        <v>2</v>
      </c>
      <c r="C26" s="30"/>
      <c r="D26" s="35">
        <f>SUM(F24:H24)+((I24-F24-G24)/3)+(E24/3)+(AL24*25)+(AM24*25)+(AN24*10)+(AO24*25)+(AP24*20)+(AQ24*15)</f>
        <v>1748.6666666666665</v>
      </c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6"/>
      <c r="P26" s="25"/>
      <c r="Q26" s="25"/>
      <c r="R26" s="25"/>
      <c r="S26" s="25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25"/>
      <c r="AG26" s="36"/>
      <c r="AH26" s="36"/>
      <c r="AI26" s="36"/>
      <c r="AJ26" s="36"/>
      <c r="AK26" s="25"/>
      <c r="AL26" s="36"/>
      <c r="AM26" s="36"/>
      <c r="AN26" s="36"/>
      <c r="AO26" s="36"/>
      <c r="AP26" s="36"/>
      <c r="AQ26" s="36"/>
      <c r="AR26" s="40"/>
    </row>
    <row r="27" spans="1:44" s="4" customFormat="1" ht="15" customHeight="1" x14ac:dyDescent="0.25">
      <c r="A27" s="2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1"/>
      <c r="P27" s="31"/>
      <c r="Q27" s="31"/>
      <c r="R27" s="31"/>
      <c r="S27" s="31"/>
      <c r="T27" s="31"/>
      <c r="U27" s="36"/>
      <c r="V27" s="39"/>
      <c r="W27" s="36"/>
      <c r="X27" s="36"/>
      <c r="Y27" s="36"/>
      <c r="Z27" s="36"/>
      <c r="AA27" s="36"/>
      <c r="AB27" s="36"/>
      <c r="AC27" s="36"/>
      <c r="AD27" s="36"/>
      <c r="AE27" s="36"/>
      <c r="AF27" s="25"/>
      <c r="AG27" s="36"/>
      <c r="AH27" s="36"/>
      <c r="AI27" s="36"/>
      <c r="AJ27" s="36"/>
      <c r="AK27" s="25"/>
      <c r="AL27" s="36"/>
      <c r="AM27" s="36"/>
      <c r="AN27" s="36"/>
      <c r="AO27" s="36"/>
      <c r="AP27" s="36"/>
      <c r="AQ27" s="36"/>
      <c r="AR27" s="40"/>
    </row>
    <row r="28" spans="1:44" ht="15" customHeight="1" x14ac:dyDescent="0.25">
      <c r="A28" s="2"/>
      <c r="B28" s="23" t="s">
        <v>24</v>
      </c>
      <c r="C28" s="41"/>
      <c r="D28" s="41"/>
      <c r="E28" s="19" t="s">
        <v>3</v>
      </c>
      <c r="F28" s="19" t="s">
        <v>8</v>
      </c>
      <c r="G28" s="16" t="s">
        <v>5</v>
      </c>
      <c r="H28" s="19" t="s">
        <v>6</v>
      </c>
      <c r="I28" s="19" t="s">
        <v>16</v>
      </c>
      <c r="J28" s="36"/>
      <c r="K28" s="19" t="s">
        <v>26</v>
      </c>
      <c r="L28" s="19" t="s">
        <v>27</v>
      </c>
      <c r="M28" s="19" t="s">
        <v>28</v>
      </c>
      <c r="N28" s="19" t="s">
        <v>21</v>
      </c>
      <c r="O28" s="25"/>
      <c r="P28" s="42" t="s">
        <v>29</v>
      </c>
      <c r="Q28" s="13"/>
      <c r="R28" s="13"/>
      <c r="S28" s="13"/>
      <c r="T28" s="43"/>
      <c r="U28" s="43"/>
      <c r="V28" s="43"/>
      <c r="W28" s="43"/>
      <c r="X28" s="43"/>
      <c r="Y28" s="13"/>
      <c r="Z28" s="13"/>
      <c r="AA28" s="13"/>
      <c r="AB28" s="43"/>
      <c r="AC28" s="43"/>
      <c r="AD28" s="13"/>
      <c r="AE28" s="44"/>
      <c r="AF28" s="25"/>
      <c r="AG28" s="42" t="s">
        <v>59</v>
      </c>
      <c r="AH28" s="13"/>
      <c r="AI28" s="43"/>
      <c r="AJ28" s="44"/>
      <c r="AK28" s="25"/>
      <c r="AL28" s="11" t="s">
        <v>60</v>
      </c>
      <c r="AM28" s="13"/>
      <c r="AN28" s="13"/>
      <c r="AO28" s="13"/>
      <c r="AP28" s="13"/>
      <c r="AQ28" s="44"/>
      <c r="AR28" s="40"/>
    </row>
    <row r="29" spans="1:44" ht="15" customHeight="1" x14ac:dyDescent="0.25">
      <c r="A29" s="2"/>
      <c r="B29" s="42" t="s">
        <v>12</v>
      </c>
      <c r="C29" s="13"/>
      <c r="D29" s="44"/>
      <c r="E29" s="26">
        <f>PRODUCT(E24)</f>
        <v>391</v>
      </c>
      <c r="F29" s="26">
        <f>PRODUCT(F24)</f>
        <v>45</v>
      </c>
      <c r="G29" s="26">
        <f>PRODUCT(G24)</f>
        <v>1008</v>
      </c>
      <c r="H29" s="26">
        <f>PRODUCT(H24)</f>
        <v>77</v>
      </c>
      <c r="I29" s="26">
        <f>PRODUCT(I24)</f>
        <v>1528</v>
      </c>
      <c r="J29" s="36"/>
      <c r="K29" s="45">
        <f>PRODUCT((F29+G29)/E29)</f>
        <v>2.6930946291560103</v>
      </c>
      <c r="L29" s="45">
        <f>PRODUCT(H29/E29)</f>
        <v>0.1969309462915601</v>
      </c>
      <c r="M29" s="45">
        <f>PRODUCT(I29/E29)</f>
        <v>3.9079283887468033</v>
      </c>
      <c r="N29" s="33">
        <f>PRODUCT(N24)</f>
        <v>0.48491483831735499</v>
      </c>
      <c r="O29" s="25">
        <f>PRODUCT(O24)</f>
        <v>3151.0687635423369</v>
      </c>
      <c r="P29" s="192" t="s">
        <v>9</v>
      </c>
      <c r="Q29" s="244"/>
      <c r="R29" s="193" t="s">
        <v>170</v>
      </c>
      <c r="S29" s="193"/>
      <c r="T29" s="193"/>
      <c r="U29" s="193"/>
      <c r="V29" s="193"/>
      <c r="W29" s="193"/>
      <c r="X29" s="193"/>
      <c r="Y29" s="245"/>
      <c r="Z29" s="245"/>
      <c r="AA29" s="246" t="s">
        <v>61</v>
      </c>
      <c r="AB29" s="246"/>
      <c r="AC29" s="247"/>
      <c r="AD29" s="247" t="s">
        <v>175</v>
      </c>
      <c r="AE29" s="194"/>
      <c r="AF29" s="25"/>
      <c r="AG29" s="248" t="s">
        <v>178</v>
      </c>
      <c r="AH29" s="215" t="s">
        <v>230</v>
      </c>
      <c r="AI29" s="246">
        <v>2019</v>
      </c>
      <c r="AJ29" s="194"/>
      <c r="AK29" s="25"/>
      <c r="AL29" s="192" t="s">
        <v>62</v>
      </c>
      <c r="AM29" s="245">
        <v>2015</v>
      </c>
      <c r="AN29" s="193"/>
      <c r="AO29" s="193"/>
      <c r="AP29" s="193"/>
      <c r="AQ29" s="194"/>
      <c r="AR29" s="40"/>
    </row>
    <row r="30" spans="1:44" ht="15" customHeight="1" x14ac:dyDescent="0.25">
      <c r="A30" s="2"/>
      <c r="B30" s="46" t="s">
        <v>14</v>
      </c>
      <c r="C30" s="47"/>
      <c r="D30" s="48"/>
      <c r="E30" s="26">
        <f>SUM(U24)</f>
        <v>79</v>
      </c>
      <c r="F30" s="26">
        <f>SUM(V24)</f>
        <v>3</v>
      </c>
      <c r="G30" s="26">
        <f>SUM(W24)</f>
        <v>174</v>
      </c>
      <c r="H30" s="26">
        <f>SUM(X24)</f>
        <v>5</v>
      </c>
      <c r="I30" s="26">
        <f>SUM(Y24)</f>
        <v>257</v>
      </c>
      <c r="J30" s="36"/>
      <c r="K30" s="45">
        <f>PRODUCT((F30+G30)/E30)</f>
        <v>2.240506329113924</v>
      </c>
      <c r="L30" s="45">
        <f>PRODUCT(H30/E30)</f>
        <v>6.3291139240506333E-2</v>
      </c>
      <c r="M30" s="45">
        <f>PRODUCT(I30/E30)</f>
        <v>3.2531645569620253</v>
      </c>
      <c r="N30" s="33">
        <f>PRODUCT(I30/O30)</f>
        <v>0.43856655290102387</v>
      </c>
      <c r="O30" s="25">
        <v>586</v>
      </c>
      <c r="P30" s="248" t="s">
        <v>51</v>
      </c>
      <c r="Q30" s="249"/>
      <c r="R30" s="216" t="s">
        <v>171</v>
      </c>
      <c r="S30" s="216"/>
      <c r="T30" s="216"/>
      <c r="U30" s="216"/>
      <c r="V30" s="216"/>
      <c r="W30" s="216"/>
      <c r="X30" s="216"/>
      <c r="Y30" s="223"/>
      <c r="Z30" s="223"/>
      <c r="AA30" s="215" t="s">
        <v>173</v>
      </c>
      <c r="AB30" s="215"/>
      <c r="AC30" s="239"/>
      <c r="AD30" s="239" t="s">
        <v>176</v>
      </c>
      <c r="AE30" s="225"/>
      <c r="AF30" s="25"/>
      <c r="AG30" s="248"/>
      <c r="AH30" s="222"/>
      <c r="AI30" s="216"/>
      <c r="AJ30" s="225"/>
      <c r="AK30" s="25"/>
      <c r="AL30" s="248" t="s">
        <v>217</v>
      </c>
      <c r="AM30" s="223">
        <v>2017</v>
      </c>
      <c r="AN30" s="216"/>
      <c r="AO30" s="216"/>
      <c r="AP30" s="216"/>
      <c r="AQ30" s="225"/>
      <c r="AR30" s="40"/>
    </row>
    <row r="31" spans="1:44" ht="15" customHeight="1" x14ac:dyDescent="0.25">
      <c r="A31" s="2"/>
      <c r="B31" s="49" t="s">
        <v>15</v>
      </c>
      <c r="C31" s="50"/>
      <c r="D31" s="51"/>
      <c r="E31" s="32">
        <v>22</v>
      </c>
      <c r="F31" s="32">
        <v>4</v>
      </c>
      <c r="G31" s="32">
        <v>64</v>
      </c>
      <c r="H31" s="32">
        <v>7</v>
      </c>
      <c r="I31" s="32">
        <v>93</v>
      </c>
      <c r="J31" s="36"/>
      <c r="K31" s="52">
        <v>3.0909090909090908</v>
      </c>
      <c r="L31" s="52">
        <v>0.31818181818181818</v>
      </c>
      <c r="M31" s="52">
        <v>4.2272727272727275</v>
      </c>
      <c r="N31" s="53">
        <v>0.53400000000000003</v>
      </c>
      <c r="O31" s="25">
        <v>174.15730337078651</v>
      </c>
      <c r="P31" s="248" t="s">
        <v>52</v>
      </c>
      <c r="Q31" s="249"/>
      <c r="R31" s="216" t="s">
        <v>172</v>
      </c>
      <c r="S31" s="216"/>
      <c r="T31" s="216"/>
      <c r="U31" s="216"/>
      <c r="V31" s="216"/>
      <c r="W31" s="216"/>
      <c r="X31" s="216"/>
      <c r="Y31" s="223"/>
      <c r="Z31" s="223"/>
      <c r="AA31" s="215" t="s">
        <v>174</v>
      </c>
      <c r="AB31" s="215"/>
      <c r="AC31" s="239"/>
      <c r="AD31" s="239" t="s">
        <v>177</v>
      </c>
      <c r="AE31" s="225"/>
      <c r="AF31" s="25"/>
      <c r="AG31" s="219"/>
      <c r="AH31" s="222"/>
      <c r="AI31" s="216"/>
      <c r="AJ31" s="225"/>
      <c r="AK31" s="25"/>
      <c r="AL31" s="248" t="s">
        <v>229</v>
      </c>
      <c r="AM31" s="223">
        <v>2019</v>
      </c>
      <c r="AN31" s="216"/>
      <c r="AO31" s="216"/>
      <c r="AP31" s="216"/>
      <c r="AQ31" s="225"/>
      <c r="AR31" s="40"/>
    </row>
    <row r="32" spans="1:44" ht="15" customHeight="1" x14ac:dyDescent="0.25">
      <c r="A32" s="2"/>
      <c r="B32" s="54" t="s">
        <v>25</v>
      </c>
      <c r="C32" s="55"/>
      <c r="D32" s="56"/>
      <c r="E32" s="19">
        <f>SUM(E29:E31)</f>
        <v>492</v>
      </c>
      <c r="F32" s="19">
        <f>SUM(F29:F31)</f>
        <v>52</v>
      </c>
      <c r="G32" s="19">
        <f>SUM(G29:G31)</f>
        <v>1246</v>
      </c>
      <c r="H32" s="19">
        <f>SUM(H29:H31)</f>
        <v>89</v>
      </c>
      <c r="I32" s="19">
        <f>SUM(I29:I31)</f>
        <v>1878</v>
      </c>
      <c r="J32" s="36"/>
      <c r="K32" s="57">
        <f>PRODUCT((F32+G32)/E32)</f>
        <v>2.6382113821138211</v>
      </c>
      <c r="L32" s="57">
        <f>PRODUCT(H32/E32)</f>
        <v>0.18089430894308944</v>
      </c>
      <c r="M32" s="57">
        <f>PRODUCT(I32/E32)</f>
        <v>3.8170731707317072</v>
      </c>
      <c r="N32" s="34">
        <f>PRODUCT(I32/O32)</f>
        <v>0.48015634173817606</v>
      </c>
      <c r="O32" s="25">
        <f>SUM(O29:O31)</f>
        <v>3911.2260669131233</v>
      </c>
      <c r="P32" s="230" t="s">
        <v>10</v>
      </c>
      <c r="Q32" s="250"/>
      <c r="R32" s="231" t="s">
        <v>172</v>
      </c>
      <c r="S32" s="231"/>
      <c r="T32" s="231"/>
      <c r="U32" s="231"/>
      <c r="V32" s="231"/>
      <c r="W32" s="231"/>
      <c r="X32" s="231"/>
      <c r="Y32" s="251"/>
      <c r="Z32" s="251"/>
      <c r="AA32" s="252" t="s">
        <v>174</v>
      </c>
      <c r="AB32" s="252"/>
      <c r="AC32" s="75"/>
      <c r="AD32" s="75" t="s">
        <v>177</v>
      </c>
      <c r="AE32" s="234"/>
      <c r="AF32" s="25"/>
      <c r="AG32" s="71"/>
      <c r="AH32" s="253"/>
      <c r="AI32" s="254"/>
      <c r="AJ32" s="234"/>
      <c r="AK32" s="25"/>
      <c r="AL32" s="230"/>
      <c r="AM32" s="251"/>
      <c r="AN32" s="231"/>
      <c r="AO32" s="231"/>
      <c r="AP32" s="231"/>
      <c r="AQ32" s="234"/>
      <c r="AR32" s="40"/>
    </row>
    <row r="33" spans="1:45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6"/>
      <c r="K33" s="38"/>
      <c r="L33" s="38"/>
      <c r="M33" s="38"/>
      <c r="N33" s="37"/>
      <c r="O33" s="25"/>
      <c r="P33" s="36"/>
      <c r="Q33" s="39"/>
      <c r="R33" s="36"/>
      <c r="S33" s="36"/>
      <c r="T33" s="25"/>
      <c r="U33" s="25"/>
      <c r="V33" s="39"/>
      <c r="W33" s="36"/>
      <c r="X33" s="36"/>
      <c r="Y33" s="25"/>
      <c r="Z33" s="25"/>
      <c r="AA33" s="25"/>
      <c r="AB33" s="25"/>
      <c r="AC33" s="25"/>
      <c r="AD33" s="25"/>
      <c r="AE33" s="25"/>
      <c r="AF33" s="25"/>
      <c r="AG33" s="25"/>
      <c r="AH33" s="58"/>
      <c r="AI33" s="36"/>
      <c r="AJ33" s="36"/>
      <c r="AK33" s="25"/>
      <c r="AL33" s="36"/>
      <c r="AM33" s="36"/>
      <c r="AN33" s="36"/>
      <c r="AO33" s="36"/>
      <c r="AP33" s="36"/>
      <c r="AQ33" s="36"/>
      <c r="AR33" s="40"/>
    </row>
    <row r="34" spans="1:45" ht="15" customHeight="1" x14ac:dyDescent="0.25">
      <c r="A34" s="2"/>
      <c r="B34" s="42" t="s">
        <v>206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81"/>
      <c r="O34" s="12"/>
      <c r="P34" s="13"/>
      <c r="Q34" s="13"/>
      <c r="R34" s="13"/>
      <c r="S34" s="13"/>
      <c r="T34" s="12"/>
      <c r="U34" s="12"/>
      <c r="V34" s="13"/>
      <c r="W34" s="13"/>
      <c r="X34" s="13"/>
      <c r="Y34" s="12"/>
      <c r="Z34" s="12"/>
      <c r="AA34" s="12"/>
      <c r="AB34" s="12"/>
      <c r="AC34" s="12"/>
      <c r="AD34" s="12"/>
      <c r="AE34" s="12"/>
      <c r="AF34" s="12"/>
      <c r="AG34" s="12"/>
      <c r="AH34" s="182"/>
      <c r="AI34" s="13"/>
      <c r="AJ34" s="13"/>
      <c r="AK34" s="12"/>
      <c r="AL34" s="13"/>
      <c r="AM34" s="13"/>
      <c r="AN34" s="13"/>
      <c r="AO34" s="13"/>
      <c r="AP34" s="13"/>
      <c r="AQ34" s="44"/>
      <c r="AR34" s="40"/>
    </row>
    <row r="35" spans="1:45" ht="15" customHeight="1" x14ac:dyDescent="0.25">
      <c r="A35" s="2"/>
      <c r="B35" s="39"/>
      <c r="C35" s="39"/>
      <c r="D35" s="39"/>
      <c r="E35" s="39"/>
      <c r="F35" s="39"/>
      <c r="G35" s="39"/>
      <c r="H35" s="39"/>
      <c r="I35" s="39"/>
      <c r="J35" s="36"/>
      <c r="K35" s="39"/>
      <c r="L35" s="39"/>
      <c r="M35" s="39"/>
      <c r="N35" s="37"/>
      <c r="O35" s="25"/>
      <c r="P35" s="36"/>
      <c r="Q35" s="39"/>
      <c r="R35" s="36"/>
      <c r="S35" s="36"/>
      <c r="T35" s="25"/>
      <c r="U35" s="25"/>
      <c r="V35" s="39"/>
      <c r="W35" s="36"/>
      <c r="X35" s="36"/>
      <c r="Y35" s="25"/>
      <c r="Z35" s="25"/>
      <c r="AA35" s="25"/>
      <c r="AB35" s="25"/>
      <c r="AC35" s="25"/>
      <c r="AD35" s="25"/>
      <c r="AE35" s="25"/>
      <c r="AF35" s="25"/>
      <c r="AG35" s="25"/>
      <c r="AH35" s="58"/>
      <c r="AI35" s="36"/>
      <c r="AJ35" s="36"/>
      <c r="AK35" s="25"/>
      <c r="AL35" s="36"/>
      <c r="AM35" s="36"/>
      <c r="AN35" s="36"/>
      <c r="AO35" s="36"/>
      <c r="AP35" s="36"/>
      <c r="AQ35" s="36"/>
      <c r="AR35" s="40"/>
    </row>
    <row r="36" spans="1:45" s="10" customFormat="1" ht="15" customHeight="1" x14ac:dyDescent="0.25">
      <c r="A36" s="24"/>
      <c r="B36" s="36" t="s">
        <v>75</v>
      </c>
      <c r="C36" s="36"/>
      <c r="D36" s="36" t="s">
        <v>165</v>
      </c>
      <c r="E36" s="36"/>
      <c r="F36" s="36"/>
      <c r="G36" s="36"/>
      <c r="H36" s="36"/>
      <c r="I36" s="36"/>
      <c r="J36" s="36"/>
      <c r="K36" s="36"/>
      <c r="L36" s="36"/>
      <c r="M36" s="36"/>
      <c r="N36" s="36" t="s">
        <v>166</v>
      </c>
      <c r="O36" s="25"/>
      <c r="P36" s="25"/>
      <c r="Q36" s="39"/>
      <c r="R36" s="36"/>
      <c r="S36" s="36"/>
      <c r="T36" s="36" t="s">
        <v>167</v>
      </c>
      <c r="U36" s="25"/>
      <c r="V36" s="58"/>
      <c r="W36" s="36"/>
      <c r="X36" s="36"/>
      <c r="Y36" s="36"/>
      <c r="Z36" s="36"/>
      <c r="AA36" s="36"/>
      <c r="AB36" s="36"/>
      <c r="AC36" s="36" t="s">
        <v>168</v>
      </c>
      <c r="AD36" s="36"/>
      <c r="AE36" s="36"/>
      <c r="AF36" s="36"/>
      <c r="AG36" s="36"/>
      <c r="AH36" s="36"/>
      <c r="AI36" s="36" t="s">
        <v>169</v>
      </c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5" s="10" customFormat="1" ht="15" customHeight="1" x14ac:dyDescent="0.25">
      <c r="A37" s="24"/>
      <c r="B37" s="36"/>
      <c r="C37" s="36"/>
      <c r="D37" s="59" t="s">
        <v>453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5"/>
      <c r="P37" s="25"/>
      <c r="Q37" s="39"/>
      <c r="R37" s="36"/>
      <c r="S37" s="36"/>
      <c r="T37" s="36"/>
      <c r="U37" s="25"/>
      <c r="V37" s="58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5" s="10" customFormat="1" ht="15" customHeight="1" x14ac:dyDescent="0.25">
      <c r="A38" s="2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5"/>
      <c r="P38" s="36"/>
      <c r="Q38" s="39"/>
      <c r="R38" s="36"/>
      <c r="S38" s="36"/>
      <c r="T38" s="25"/>
      <c r="U38" s="25"/>
      <c r="V38" s="58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5" ht="15" customHeight="1" x14ac:dyDescent="0.2">
      <c r="A39" s="2"/>
      <c r="B39" s="210" t="s">
        <v>236</v>
      </c>
      <c r="C39" s="63"/>
      <c r="D39" s="63"/>
      <c r="E39" s="63"/>
      <c r="F39" s="63" t="s">
        <v>237</v>
      </c>
      <c r="G39" s="63" t="s">
        <v>3</v>
      </c>
      <c r="H39" s="63" t="s">
        <v>5</v>
      </c>
      <c r="I39" s="63" t="s">
        <v>6</v>
      </c>
      <c r="J39" s="63" t="s">
        <v>238</v>
      </c>
      <c r="K39" s="211" t="s">
        <v>16</v>
      </c>
      <c r="L39" s="36"/>
      <c r="M39" s="212" t="s">
        <v>239</v>
      </c>
      <c r="N39" s="64"/>
      <c r="O39" s="64"/>
      <c r="P39" s="63" t="s">
        <v>3</v>
      </c>
      <c r="Q39" s="63" t="s">
        <v>5</v>
      </c>
      <c r="R39" s="63" t="s">
        <v>6</v>
      </c>
      <c r="S39" s="63" t="s">
        <v>238</v>
      </c>
      <c r="T39" s="64"/>
      <c r="U39" s="211" t="s">
        <v>16</v>
      </c>
      <c r="V39" s="36"/>
      <c r="W39" s="212" t="s">
        <v>345</v>
      </c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213"/>
      <c r="AI39" s="158" t="s">
        <v>431</v>
      </c>
      <c r="AJ39" s="65"/>
      <c r="AK39" s="65"/>
      <c r="AL39" s="264" t="s">
        <v>3</v>
      </c>
      <c r="AM39" s="264" t="s">
        <v>5</v>
      </c>
      <c r="AN39" s="264" t="s">
        <v>6</v>
      </c>
      <c r="AO39" s="64"/>
      <c r="AP39" s="63" t="s">
        <v>441</v>
      </c>
      <c r="AQ39" s="100"/>
      <c r="AR39" s="25"/>
      <c r="AS39" s="25"/>
    </row>
    <row r="40" spans="1:45" ht="15" customHeight="1" x14ac:dyDescent="0.2">
      <c r="A40" s="2"/>
      <c r="B40" s="214">
        <v>2005</v>
      </c>
      <c r="C40" s="215" t="s">
        <v>160</v>
      </c>
      <c r="D40" s="216" t="s">
        <v>105</v>
      </c>
      <c r="E40" s="215"/>
      <c r="F40" s="215">
        <v>17</v>
      </c>
      <c r="G40" s="215">
        <v>8</v>
      </c>
      <c r="H40" s="217">
        <f>PRODUCT((F5+G5)/E5)</f>
        <v>1</v>
      </c>
      <c r="I40" s="217">
        <f>PRODUCT(H5/E5)</f>
        <v>0.125</v>
      </c>
      <c r="J40" s="217">
        <f>PRODUCT(F5+G5+H5)/E5</f>
        <v>1.125</v>
      </c>
      <c r="K40" s="218">
        <f>PRODUCT(I5/E5)</f>
        <v>2</v>
      </c>
      <c r="L40" s="39"/>
      <c r="M40" s="219" t="s">
        <v>243</v>
      </c>
      <c r="N40" s="215"/>
      <c r="O40" s="215">
        <v>20</v>
      </c>
      <c r="P40" s="258" t="s">
        <v>406</v>
      </c>
      <c r="Q40" s="258" t="s">
        <v>371</v>
      </c>
      <c r="R40" s="258" t="s">
        <v>380</v>
      </c>
      <c r="S40" s="258" t="s">
        <v>395</v>
      </c>
      <c r="T40" s="221"/>
      <c r="U40" s="218" t="s">
        <v>420</v>
      </c>
      <c r="V40" s="39"/>
      <c r="W40" s="219" t="s">
        <v>240</v>
      </c>
      <c r="X40" s="222"/>
      <c r="Y40" s="216"/>
      <c r="Z40" s="216"/>
      <c r="AA40" s="216"/>
      <c r="AB40" s="216"/>
      <c r="AC40" s="216"/>
      <c r="AD40" s="216"/>
      <c r="AE40" s="216"/>
      <c r="AF40" s="216"/>
      <c r="AG40" s="223"/>
      <c r="AH40" s="224"/>
      <c r="AI40" s="216" t="s">
        <v>442</v>
      </c>
      <c r="AJ40" s="216"/>
      <c r="AK40" s="216"/>
      <c r="AL40" s="223">
        <v>208</v>
      </c>
      <c r="AM40" s="223">
        <v>662</v>
      </c>
      <c r="AN40" s="223">
        <v>53</v>
      </c>
      <c r="AO40" s="216"/>
      <c r="AP40" s="269">
        <f>PRODUCT(AL40/AL55)</f>
        <v>0.53196930946291565</v>
      </c>
      <c r="AQ40" s="225"/>
      <c r="AR40" s="25"/>
      <c r="AS40" s="25"/>
    </row>
    <row r="41" spans="1:45" ht="15" customHeight="1" x14ac:dyDescent="0.2">
      <c r="A41" s="2"/>
      <c r="B41" s="214">
        <v>2006</v>
      </c>
      <c r="C41" s="215"/>
      <c r="D41" s="216"/>
      <c r="E41" s="215"/>
      <c r="F41" s="215">
        <v>18</v>
      </c>
      <c r="G41" s="215"/>
      <c r="H41" s="217"/>
      <c r="I41" s="217"/>
      <c r="J41" s="217"/>
      <c r="K41" s="218"/>
      <c r="L41" s="39"/>
      <c r="M41" s="219" t="s">
        <v>244</v>
      </c>
      <c r="N41" s="215"/>
      <c r="O41" s="215">
        <v>20</v>
      </c>
      <c r="P41" s="258" t="s">
        <v>407</v>
      </c>
      <c r="Q41" s="258" t="s">
        <v>372</v>
      </c>
      <c r="R41" s="258" t="s">
        <v>381</v>
      </c>
      <c r="S41" s="258" t="s">
        <v>396</v>
      </c>
      <c r="T41" s="221"/>
      <c r="U41" s="218" t="s">
        <v>421</v>
      </c>
      <c r="V41" s="39"/>
      <c r="W41" s="226" t="s">
        <v>347</v>
      </c>
      <c r="X41" s="222"/>
      <c r="Y41" s="222" t="s">
        <v>352</v>
      </c>
      <c r="Z41" s="255"/>
      <c r="AA41" s="255"/>
      <c r="AB41" s="255"/>
      <c r="AC41" s="255"/>
      <c r="AD41" s="255"/>
      <c r="AE41" s="255"/>
      <c r="AF41" s="255"/>
      <c r="AG41" s="255" t="s">
        <v>353</v>
      </c>
      <c r="AH41" s="225"/>
      <c r="AI41" s="216" t="s">
        <v>432</v>
      </c>
      <c r="AJ41" s="216"/>
      <c r="AK41" s="216"/>
      <c r="AL41" s="223"/>
      <c r="AM41" s="265">
        <f>PRODUCT(AM40/AL40)</f>
        <v>3.1826923076923075</v>
      </c>
      <c r="AN41" s="265">
        <f>PRODUCT(AN40/AL40)</f>
        <v>0.25480769230769229</v>
      </c>
      <c r="AO41" s="216"/>
      <c r="AP41" s="216"/>
      <c r="AQ41" s="225"/>
      <c r="AR41" s="25"/>
      <c r="AS41" s="25"/>
    </row>
    <row r="42" spans="1:45" ht="15" customHeight="1" x14ac:dyDescent="0.2">
      <c r="A42" s="2"/>
      <c r="B42" s="214">
        <v>2007</v>
      </c>
      <c r="C42" s="215" t="s">
        <v>161</v>
      </c>
      <c r="D42" s="216" t="s">
        <v>105</v>
      </c>
      <c r="E42" s="215"/>
      <c r="F42" s="215">
        <v>19</v>
      </c>
      <c r="G42" s="215">
        <v>26</v>
      </c>
      <c r="H42" s="217">
        <f>PRODUCT((F8+G8)/E8)</f>
        <v>1.6153846153846154</v>
      </c>
      <c r="I42" s="217">
        <f>PRODUCT(H8/E8)</f>
        <v>3.8461538461538464E-2</v>
      </c>
      <c r="J42" s="217">
        <f>PRODUCT(F8+G8+H8)/E8</f>
        <v>1.6538461538461537</v>
      </c>
      <c r="K42" s="218">
        <f>PRODUCT(I8/E8)</f>
        <v>2.7307692307692308</v>
      </c>
      <c r="L42" s="39"/>
      <c r="M42" s="219" t="s">
        <v>245</v>
      </c>
      <c r="N42" s="215"/>
      <c r="O42" s="215">
        <v>21</v>
      </c>
      <c r="P42" s="258" t="s">
        <v>408</v>
      </c>
      <c r="Q42" s="258" t="s">
        <v>373</v>
      </c>
      <c r="R42" s="258" t="s">
        <v>382</v>
      </c>
      <c r="S42" s="258" t="s">
        <v>397</v>
      </c>
      <c r="T42" s="217"/>
      <c r="U42" s="218" t="s">
        <v>422</v>
      </c>
      <c r="V42" s="39"/>
      <c r="W42" s="226" t="s">
        <v>241</v>
      </c>
      <c r="X42" s="222"/>
      <c r="Y42" s="257" t="s">
        <v>354</v>
      </c>
      <c r="Z42" s="255"/>
      <c r="AA42" s="255"/>
      <c r="AB42" s="255"/>
      <c r="AC42" s="255"/>
      <c r="AD42" s="255"/>
      <c r="AE42" s="255"/>
      <c r="AF42" s="255"/>
      <c r="AG42" s="256" t="s">
        <v>322</v>
      </c>
      <c r="AH42" s="225"/>
      <c r="AI42" s="216"/>
      <c r="AJ42" s="216"/>
      <c r="AK42" s="216"/>
      <c r="AL42" s="223"/>
      <c r="AM42" s="223"/>
      <c r="AN42" s="223"/>
      <c r="AO42" s="216"/>
      <c r="AP42" s="216"/>
      <c r="AQ42" s="225"/>
      <c r="AR42" s="25"/>
      <c r="AS42" s="25"/>
    </row>
    <row r="43" spans="1:45" ht="15" customHeight="1" x14ac:dyDescent="0.2">
      <c r="A43" s="2"/>
      <c r="B43" s="214">
        <v>2008</v>
      </c>
      <c r="C43" s="215" t="s">
        <v>73</v>
      </c>
      <c r="D43" s="216" t="s">
        <v>105</v>
      </c>
      <c r="E43" s="215"/>
      <c r="F43" s="215">
        <v>20</v>
      </c>
      <c r="G43" s="215">
        <v>24</v>
      </c>
      <c r="H43" s="217">
        <f>PRODUCT((F9+G9)/E9)</f>
        <v>2.25</v>
      </c>
      <c r="I43" s="217">
        <f>PRODUCT(H9/E9)</f>
        <v>8.3333333333333329E-2</v>
      </c>
      <c r="J43" s="217">
        <f>PRODUCT(F9+G9+H9)/E9</f>
        <v>2.3333333333333335</v>
      </c>
      <c r="K43" s="218">
        <f>PRODUCT(I9/E9)</f>
        <v>4.25</v>
      </c>
      <c r="L43" s="39"/>
      <c r="M43" s="219" t="s">
        <v>246</v>
      </c>
      <c r="N43" s="215"/>
      <c r="O43" s="215"/>
      <c r="P43" s="258" t="s">
        <v>409</v>
      </c>
      <c r="Q43" s="258" t="s">
        <v>374</v>
      </c>
      <c r="R43" s="258" t="s">
        <v>383</v>
      </c>
      <c r="S43" s="258" t="s">
        <v>398</v>
      </c>
      <c r="T43" s="217"/>
      <c r="U43" s="218" t="s">
        <v>423</v>
      </c>
      <c r="V43" s="39"/>
      <c r="W43" s="226"/>
      <c r="X43" s="222"/>
      <c r="Y43" s="222"/>
      <c r="Z43" s="216"/>
      <c r="AA43" s="216"/>
      <c r="AB43" s="216"/>
      <c r="AC43" s="222"/>
      <c r="AD43" s="216"/>
      <c r="AE43" s="216"/>
      <c r="AF43" s="216"/>
      <c r="AG43" s="222"/>
      <c r="AH43" s="225"/>
      <c r="AI43" s="248" t="s">
        <v>435</v>
      </c>
      <c r="AJ43" s="216"/>
      <c r="AK43" s="216"/>
      <c r="AL43" s="223">
        <v>58</v>
      </c>
      <c r="AM43" s="223">
        <v>104</v>
      </c>
      <c r="AN43" s="223">
        <v>4</v>
      </c>
      <c r="AO43" s="216"/>
      <c r="AP43" s="269">
        <f>PRODUCT(AL43/AL55)</f>
        <v>0.14833759590792839</v>
      </c>
      <c r="AQ43" s="225"/>
      <c r="AR43" s="25"/>
      <c r="AS43" s="25"/>
    </row>
    <row r="44" spans="1:45" ht="15" customHeight="1" x14ac:dyDescent="0.2">
      <c r="A44" s="2"/>
      <c r="B44" s="214">
        <v>2009</v>
      </c>
      <c r="C44" s="215" t="s">
        <v>73</v>
      </c>
      <c r="D44" s="216" t="s">
        <v>88</v>
      </c>
      <c r="E44" s="215"/>
      <c r="F44" s="215">
        <v>21</v>
      </c>
      <c r="G44" s="215">
        <v>23</v>
      </c>
      <c r="H44" s="217">
        <f t="shared" ref="H44:H53" si="4">PRODUCT((F12+G12)/E12)</f>
        <v>1.4347826086956521</v>
      </c>
      <c r="I44" s="217">
        <f t="shared" ref="I44:I53" si="5">PRODUCT(H12/E12)</f>
        <v>8.6956521739130432E-2</v>
      </c>
      <c r="J44" s="217">
        <f t="shared" ref="J44:J53" si="6">PRODUCT(F12+G12+H12)/E12</f>
        <v>1.5217391304347827</v>
      </c>
      <c r="K44" s="218">
        <f t="shared" ref="K44:K53" si="7">PRODUCT(I12/E12)</f>
        <v>2.7391304347826089</v>
      </c>
      <c r="L44" s="39"/>
      <c r="M44" s="219" t="s">
        <v>247</v>
      </c>
      <c r="N44" s="215"/>
      <c r="O44" s="215"/>
      <c r="P44" s="258" t="s">
        <v>410</v>
      </c>
      <c r="Q44" s="258" t="s">
        <v>375</v>
      </c>
      <c r="R44" s="258" t="s">
        <v>384</v>
      </c>
      <c r="S44" s="258" t="s">
        <v>399</v>
      </c>
      <c r="T44" s="217"/>
      <c r="U44" s="218" t="s">
        <v>424</v>
      </c>
      <c r="V44" s="39"/>
      <c r="W44" s="219" t="s">
        <v>348</v>
      </c>
      <c r="X44" s="222"/>
      <c r="Y44" s="222"/>
      <c r="Z44" s="216"/>
      <c r="AA44" s="216"/>
      <c r="AB44" s="216"/>
      <c r="AC44" s="222"/>
      <c r="AD44" s="216"/>
      <c r="AE44" s="216"/>
      <c r="AF44" s="216"/>
      <c r="AG44" s="216"/>
      <c r="AH44" s="225"/>
      <c r="AI44" s="216" t="s">
        <v>432</v>
      </c>
      <c r="AJ44" s="216"/>
      <c r="AK44" s="216"/>
      <c r="AL44" s="223"/>
      <c r="AM44" s="265">
        <f>PRODUCT(AM43/AL43)</f>
        <v>1.7931034482758621</v>
      </c>
      <c r="AN44" s="265">
        <f>PRODUCT(AN43/AL43)</f>
        <v>6.8965517241379309E-2</v>
      </c>
      <c r="AO44" s="216"/>
      <c r="AP44" s="216"/>
      <c r="AQ44" s="225"/>
      <c r="AR44" s="25"/>
      <c r="AS44" s="25"/>
    </row>
    <row r="45" spans="1:45" ht="15" customHeight="1" x14ac:dyDescent="0.2">
      <c r="A45" s="2"/>
      <c r="B45" s="214">
        <v>2010</v>
      </c>
      <c r="C45" s="215" t="s">
        <v>73</v>
      </c>
      <c r="D45" s="216" t="s">
        <v>88</v>
      </c>
      <c r="E45" s="215"/>
      <c r="F45" s="215">
        <v>22</v>
      </c>
      <c r="G45" s="215">
        <v>26</v>
      </c>
      <c r="H45" s="217">
        <f t="shared" si="4"/>
        <v>2.2692307692307692</v>
      </c>
      <c r="I45" s="217">
        <f t="shared" si="5"/>
        <v>7.6923076923076927E-2</v>
      </c>
      <c r="J45" s="217">
        <f t="shared" si="6"/>
        <v>2.3461538461538463</v>
      </c>
      <c r="K45" s="218">
        <f t="shared" si="7"/>
        <v>3.2307692307692308</v>
      </c>
      <c r="L45" s="39"/>
      <c r="M45" s="219" t="s">
        <v>249</v>
      </c>
      <c r="N45" s="215"/>
      <c r="O45" s="215"/>
      <c r="P45" s="258" t="s">
        <v>411</v>
      </c>
      <c r="Q45" s="258" t="s">
        <v>376</v>
      </c>
      <c r="R45" s="258" t="s">
        <v>385</v>
      </c>
      <c r="S45" s="258" t="s">
        <v>400</v>
      </c>
      <c r="T45" s="217"/>
      <c r="U45" s="218" t="s">
        <v>301</v>
      </c>
      <c r="V45" s="39"/>
      <c r="W45" s="226" t="s">
        <v>349</v>
      </c>
      <c r="X45" s="222"/>
      <c r="Y45" s="255" t="s">
        <v>358</v>
      </c>
      <c r="Z45" s="255"/>
      <c r="AA45" s="255"/>
      <c r="AB45" s="255"/>
      <c r="AC45" s="255"/>
      <c r="AD45" s="255"/>
      <c r="AE45" s="255"/>
      <c r="AF45" s="255"/>
      <c r="AG45" s="256" t="s">
        <v>355</v>
      </c>
      <c r="AH45" s="218">
        <v>0.10309278350515463</v>
      </c>
      <c r="AI45" s="216"/>
      <c r="AJ45" s="216"/>
      <c r="AK45" s="216"/>
      <c r="AL45" s="223"/>
      <c r="AM45" s="223"/>
      <c r="AN45" s="223"/>
      <c r="AO45" s="216"/>
      <c r="AP45" s="216"/>
      <c r="AQ45" s="225"/>
      <c r="AR45" s="25"/>
      <c r="AS45" s="25"/>
    </row>
    <row r="46" spans="1:45" ht="15" customHeight="1" x14ac:dyDescent="0.2">
      <c r="A46" s="2"/>
      <c r="B46" s="214">
        <v>2011</v>
      </c>
      <c r="C46" s="215" t="s">
        <v>58</v>
      </c>
      <c r="D46" s="216" t="s">
        <v>89</v>
      </c>
      <c r="E46" s="215"/>
      <c r="F46" s="215">
        <v>23</v>
      </c>
      <c r="G46" s="215">
        <v>6</v>
      </c>
      <c r="H46" s="217">
        <f t="shared" si="4"/>
        <v>3</v>
      </c>
      <c r="I46" s="217">
        <f t="shared" si="5"/>
        <v>0.38461538461538464</v>
      </c>
      <c r="J46" s="217">
        <f t="shared" si="6"/>
        <v>3.3846153846153846</v>
      </c>
      <c r="K46" s="218">
        <f t="shared" si="7"/>
        <v>4.0384615384615383</v>
      </c>
      <c r="L46" s="39"/>
      <c r="M46" s="219" t="s">
        <v>251</v>
      </c>
      <c r="N46" s="215"/>
      <c r="O46" s="215"/>
      <c r="P46" s="258" t="s">
        <v>412</v>
      </c>
      <c r="Q46" s="258" t="s">
        <v>377</v>
      </c>
      <c r="R46" s="258" t="s">
        <v>386</v>
      </c>
      <c r="S46" s="258" t="s">
        <v>401</v>
      </c>
      <c r="T46" s="217"/>
      <c r="U46" s="218" t="s">
        <v>425</v>
      </c>
      <c r="V46" s="39"/>
      <c r="W46" s="226" t="s">
        <v>350</v>
      </c>
      <c r="X46" s="222"/>
      <c r="Y46" s="255" t="s">
        <v>359</v>
      </c>
      <c r="Z46" s="255"/>
      <c r="AA46" s="255"/>
      <c r="AB46" s="255"/>
      <c r="AC46" s="255"/>
      <c r="AD46" s="255"/>
      <c r="AE46" s="255"/>
      <c r="AF46" s="255"/>
      <c r="AG46" s="256" t="s">
        <v>356</v>
      </c>
      <c r="AH46" s="218">
        <v>0.12987012987012986</v>
      </c>
      <c r="AI46" s="248" t="s">
        <v>434</v>
      </c>
      <c r="AJ46" s="216"/>
      <c r="AK46" s="216"/>
      <c r="AL46" s="223">
        <v>52</v>
      </c>
      <c r="AM46" s="223">
        <v>145</v>
      </c>
      <c r="AN46" s="223">
        <v>14</v>
      </c>
      <c r="AO46" s="216"/>
      <c r="AP46" s="269">
        <f>PRODUCT(AL46/AL55)</f>
        <v>0.13299232736572891</v>
      </c>
      <c r="AQ46" s="225"/>
      <c r="AR46" s="25"/>
      <c r="AS46" s="25"/>
    </row>
    <row r="47" spans="1:45" ht="15" customHeight="1" x14ac:dyDescent="0.2">
      <c r="A47" s="2"/>
      <c r="B47" s="214">
        <v>2012</v>
      </c>
      <c r="C47" s="215" t="s">
        <v>58</v>
      </c>
      <c r="D47" s="216" t="s">
        <v>89</v>
      </c>
      <c r="E47" s="215"/>
      <c r="F47" s="215">
        <v>24</v>
      </c>
      <c r="G47" s="215">
        <v>6</v>
      </c>
      <c r="H47" s="217">
        <f t="shared" si="4"/>
        <v>2.5769230769230771</v>
      </c>
      <c r="I47" s="217">
        <f t="shared" si="5"/>
        <v>0.15384615384615385</v>
      </c>
      <c r="J47" s="217">
        <f t="shared" si="6"/>
        <v>2.7307692307692308</v>
      </c>
      <c r="K47" s="218">
        <f t="shared" si="7"/>
        <v>4.0769230769230766</v>
      </c>
      <c r="L47" s="39"/>
      <c r="M47" s="219" t="s">
        <v>253</v>
      </c>
      <c r="N47" s="215"/>
      <c r="O47" s="215"/>
      <c r="P47" s="258" t="s">
        <v>413</v>
      </c>
      <c r="Q47" s="258" t="s">
        <v>378</v>
      </c>
      <c r="R47" s="258" t="s">
        <v>387</v>
      </c>
      <c r="S47" s="258" t="s">
        <v>402</v>
      </c>
      <c r="T47" s="217"/>
      <c r="U47" s="218" t="s">
        <v>426</v>
      </c>
      <c r="V47" s="39"/>
      <c r="W47" s="226" t="s">
        <v>351</v>
      </c>
      <c r="X47" s="222"/>
      <c r="Y47" s="255" t="s">
        <v>360</v>
      </c>
      <c r="Z47" s="255"/>
      <c r="AA47" s="255"/>
      <c r="AB47" s="255"/>
      <c r="AC47" s="255"/>
      <c r="AD47" s="255"/>
      <c r="AE47" s="255"/>
      <c r="AF47" s="255"/>
      <c r="AG47" s="256" t="s">
        <v>357</v>
      </c>
      <c r="AH47" s="218">
        <v>0.13333333333333333</v>
      </c>
      <c r="AI47" s="216" t="s">
        <v>432</v>
      </c>
      <c r="AJ47" s="216"/>
      <c r="AK47" s="216"/>
      <c r="AL47" s="223"/>
      <c r="AM47" s="265">
        <f>PRODUCT(AM46/AL46)</f>
        <v>2.7884615384615383</v>
      </c>
      <c r="AN47" s="265">
        <f>PRODUCT(AN46/AL46)</f>
        <v>0.26923076923076922</v>
      </c>
      <c r="AO47" s="216"/>
      <c r="AP47" s="216"/>
      <c r="AQ47" s="225"/>
      <c r="AR47" s="25"/>
      <c r="AS47" s="25"/>
    </row>
    <row r="48" spans="1:45" ht="15" customHeight="1" x14ac:dyDescent="0.2">
      <c r="A48" s="2"/>
      <c r="B48" s="214">
        <v>2013</v>
      </c>
      <c r="C48" s="215" t="s">
        <v>67</v>
      </c>
      <c r="D48" s="216" t="s">
        <v>91</v>
      </c>
      <c r="E48" s="215"/>
      <c r="F48" s="215">
        <v>25</v>
      </c>
      <c r="G48" s="215">
        <v>10</v>
      </c>
      <c r="H48" s="217">
        <f t="shared" si="4"/>
        <v>3.1538461538461537</v>
      </c>
      <c r="I48" s="217">
        <f t="shared" si="5"/>
        <v>0.26923076923076922</v>
      </c>
      <c r="J48" s="217">
        <f t="shared" si="6"/>
        <v>3.4230769230769229</v>
      </c>
      <c r="K48" s="259">
        <f t="shared" si="7"/>
        <v>4.7692307692307692</v>
      </c>
      <c r="L48" s="39"/>
      <c r="M48" s="219" t="s">
        <v>255</v>
      </c>
      <c r="N48" s="215"/>
      <c r="O48" s="215"/>
      <c r="P48" s="258" t="s">
        <v>414</v>
      </c>
      <c r="Q48" s="258" t="s">
        <v>313</v>
      </c>
      <c r="R48" s="258" t="s">
        <v>388</v>
      </c>
      <c r="S48" s="258" t="s">
        <v>403</v>
      </c>
      <c r="T48" s="217"/>
      <c r="U48" s="218" t="s">
        <v>427</v>
      </c>
      <c r="V48" s="39"/>
      <c r="W48" s="226"/>
      <c r="X48" s="222"/>
      <c r="Y48" s="222"/>
      <c r="Z48" s="216"/>
      <c r="AA48" s="216"/>
      <c r="AB48" s="216"/>
      <c r="AC48" s="222"/>
      <c r="AD48" s="216"/>
      <c r="AE48" s="216"/>
      <c r="AF48" s="216"/>
      <c r="AG48" s="222"/>
      <c r="AH48" s="225"/>
      <c r="AI48" s="216"/>
      <c r="AJ48" s="216"/>
      <c r="AK48" s="216"/>
      <c r="AL48" s="216"/>
      <c r="AM48" s="216"/>
      <c r="AN48" s="216"/>
      <c r="AO48" s="216"/>
      <c r="AP48" s="216"/>
      <c r="AQ48" s="225"/>
      <c r="AR48" s="25"/>
      <c r="AS48" s="25"/>
    </row>
    <row r="49" spans="1:45" ht="15" customHeight="1" x14ac:dyDescent="0.2">
      <c r="A49" s="2"/>
      <c r="B49" s="214">
        <v>2014</v>
      </c>
      <c r="C49" s="215" t="s">
        <v>67</v>
      </c>
      <c r="D49" s="216" t="s">
        <v>91</v>
      </c>
      <c r="E49" s="215"/>
      <c r="F49" s="215">
        <v>26</v>
      </c>
      <c r="G49" s="215">
        <v>10</v>
      </c>
      <c r="H49" s="217">
        <f t="shared" si="4"/>
        <v>3.4333333333333331</v>
      </c>
      <c r="I49" s="260">
        <f t="shared" si="5"/>
        <v>0.5</v>
      </c>
      <c r="J49" s="260">
        <f t="shared" si="6"/>
        <v>3.9333333333333331</v>
      </c>
      <c r="K49" s="218">
        <f t="shared" si="7"/>
        <v>4.4000000000000004</v>
      </c>
      <c r="L49" s="39"/>
      <c r="M49" s="219" t="s">
        <v>257</v>
      </c>
      <c r="N49" s="215"/>
      <c r="O49" s="215"/>
      <c r="P49" s="258" t="s">
        <v>415</v>
      </c>
      <c r="Q49" s="258" t="s">
        <v>379</v>
      </c>
      <c r="R49" s="258" t="s">
        <v>389</v>
      </c>
      <c r="S49" s="258" t="s">
        <v>404</v>
      </c>
      <c r="T49" s="217"/>
      <c r="U49" s="218" t="s">
        <v>428</v>
      </c>
      <c r="V49" s="39"/>
      <c r="W49" s="226" t="s">
        <v>288</v>
      </c>
      <c r="X49" s="222"/>
      <c r="Y49" s="222"/>
      <c r="Z49" s="216"/>
      <c r="AA49" s="216"/>
      <c r="AB49" s="216"/>
      <c r="AC49" s="222"/>
      <c r="AD49" s="216"/>
      <c r="AE49" s="216"/>
      <c r="AF49" s="216"/>
      <c r="AG49" s="222"/>
      <c r="AH49" s="225"/>
      <c r="AI49" s="248" t="s">
        <v>433</v>
      </c>
      <c r="AJ49" s="216"/>
      <c r="AK49" s="216"/>
      <c r="AL49" s="223">
        <v>49</v>
      </c>
      <c r="AM49" s="223">
        <v>92</v>
      </c>
      <c r="AN49" s="223">
        <v>4</v>
      </c>
      <c r="AO49" s="216"/>
      <c r="AP49" s="269">
        <f>PRODUCT(AL49/AL55)</f>
        <v>0.12531969309462915</v>
      </c>
      <c r="AQ49" s="225"/>
      <c r="AR49" s="25"/>
      <c r="AS49" s="25"/>
    </row>
    <row r="50" spans="1:45" ht="15" customHeight="1" x14ac:dyDescent="0.2">
      <c r="A50" s="2"/>
      <c r="B50" s="214">
        <v>2015</v>
      </c>
      <c r="C50" s="215" t="s">
        <v>67</v>
      </c>
      <c r="D50" s="216" t="s">
        <v>91</v>
      </c>
      <c r="E50" s="215"/>
      <c r="F50" s="215">
        <v>27</v>
      </c>
      <c r="G50" s="215">
        <v>8</v>
      </c>
      <c r="H50" s="217">
        <f t="shared" si="4"/>
        <v>3.1</v>
      </c>
      <c r="I50" s="217">
        <f t="shared" si="5"/>
        <v>0.2</v>
      </c>
      <c r="J50" s="217">
        <f t="shared" si="6"/>
        <v>3.3</v>
      </c>
      <c r="K50" s="218">
        <f t="shared" si="7"/>
        <v>4.1333333333333337</v>
      </c>
      <c r="L50" s="39"/>
      <c r="M50" s="219" t="s">
        <v>258</v>
      </c>
      <c r="N50" s="215"/>
      <c r="O50" s="215"/>
      <c r="P50" s="258" t="s">
        <v>416</v>
      </c>
      <c r="Q50" s="258" t="s">
        <v>161</v>
      </c>
      <c r="R50" s="258" t="s">
        <v>390</v>
      </c>
      <c r="S50" s="258" t="s">
        <v>405</v>
      </c>
      <c r="T50" s="217"/>
      <c r="U50" s="218" t="s">
        <v>417</v>
      </c>
      <c r="V50" s="39"/>
      <c r="W50" s="226" t="s">
        <v>347</v>
      </c>
      <c r="X50" s="216"/>
      <c r="Y50" s="255" t="s">
        <v>361</v>
      </c>
      <c r="Z50" s="255"/>
      <c r="AA50" s="255"/>
      <c r="AB50" s="255"/>
      <c r="AC50" s="255"/>
      <c r="AD50" s="255"/>
      <c r="AE50" s="255"/>
      <c r="AF50" s="255"/>
      <c r="AG50" s="255" t="s">
        <v>362</v>
      </c>
      <c r="AH50" s="218">
        <v>1.8518518518518519</v>
      </c>
      <c r="AI50" s="216" t="s">
        <v>432</v>
      </c>
      <c r="AJ50" s="216"/>
      <c r="AK50" s="216"/>
      <c r="AL50" s="223"/>
      <c r="AM50" s="265">
        <f>PRODUCT(AM49/AL49)</f>
        <v>1.8775510204081634</v>
      </c>
      <c r="AN50" s="265">
        <f>PRODUCT(AN49/AL49)</f>
        <v>8.1632653061224483E-2</v>
      </c>
      <c r="AO50" s="216"/>
      <c r="AP50" s="216"/>
      <c r="AQ50" s="225"/>
      <c r="AR50" s="25"/>
      <c r="AS50" s="25"/>
    </row>
    <row r="51" spans="1:45" ht="15" customHeight="1" x14ac:dyDescent="0.2">
      <c r="A51" s="2"/>
      <c r="B51" s="214">
        <v>2016</v>
      </c>
      <c r="C51" s="215" t="s">
        <v>67</v>
      </c>
      <c r="D51" s="216" t="s">
        <v>91</v>
      </c>
      <c r="E51" s="215"/>
      <c r="F51" s="215">
        <v>28</v>
      </c>
      <c r="G51" s="215">
        <v>9</v>
      </c>
      <c r="H51" s="260">
        <f t="shared" si="4"/>
        <v>3.6071428571428572</v>
      </c>
      <c r="I51" s="217">
        <f t="shared" si="5"/>
        <v>0.25</v>
      </c>
      <c r="J51" s="217">
        <f t="shared" si="6"/>
        <v>3.8571428571428572</v>
      </c>
      <c r="K51" s="218">
        <f t="shared" si="7"/>
        <v>4.6071428571428568</v>
      </c>
      <c r="L51" s="39"/>
      <c r="M51" s="219" t="s">
        <v>260</v>
      </c>
      <c r="N51" s="215"/>
      <c r="O51" s="215"/>
      <c r="P51" s="258" t="s">
        <v>417</v>
      </c>
      <c r="Q51" s="258" t="s">
        <v>157</v>
      </c>
      <c r="R51" s="258" t="s">
        <v>391</v>
      </c>
      <c r="S51" s="258" t="s">
        <v>314</v>
      </c>
      <c r="T51" s="217"/>
      <c r="U51" s="218" t="s">
        <v>429</v>
      </c>
      <c r="V51" s="39"/>
      <c r="W51" s="226" t="s">
        <v>241</v>
      </c>
      <c r="X51" s="216"/>
      <c r="Y51" s="216" t="s">
        <v>324</v>
      </c>
      <c r="Z51" s="216"/>
      <c r="AA51" s="216"/>
      <c r="AB51" s="216"/>
      <c r="AC51" s="222"/>
      <c r="AD51" s="216"/>
      <c r="AE51" s="216"/>
      <c r="AF51" s="216"/>
      <c r="AG51" s="216" t="s">
        <v>323</v>
      </c>
      <c r="AH51" s="218">
        <f>PRODUCT(300/146)</f>
        <v>2.0547945205479454</v>
      </c>
      <c r="AI51" s="216"/>
      <c r="AJ51" s="216"/>
      <c r="AK51" s="216"/>
      <c r="AL51" s="216"/>
      <c r="AM51" s="216"/>
      <c r="AN51" s="216"/>
      <c r="AO51" s="216"/>
      <c r="AP51" s="216"/>
      <c r="AQ51" s="225"/>
      <c r="AR51" s="25"/>
      <c r="AS51" s="25"/>
    </row>
    <row r="52" spans="1:45" ht="15" customHeight="1" x14ac:dyDescent="0.2">
      <c r="A52" s="2"/>
      <c r="B52" s="214">
        <v>2017</v>
      </c>
      <c r="C52" s="215" t="s">
        <v>67</v>
      </c>
      <c r="D52" s="216" t="s">
        <v>91</v>
      </c>
      <c r="E52" s="215"/>
      <c r="F52" s="215">
        <v>29</v>
      </c>
      <c r="G52" s="215">
        <v>11</v>
      </c>
      <c r="H52" s="217">
        <f t="shared" si="4"/>
        <v>3.125</v>
      </c>
      <c r="I52" s="217">
        <f t="shared" si="5"/>
        <v>0.21875</v>
      </c>
      <c r="J52" s="217">
        <f t="shared" si="6"/>
        <v>3.34375</v>
      </c>
      <c r="K52" s="218">
        <f t="shared" si="7"/>
        <v>3.875</v>
      </c>
      <c r="L52" s="39"/>
      <c r="M52" s="219" t="s">
        <v>261</v>
      </c>
      <c r="N52" s="215"/>
      <c r="O52" s="215"/>
      <c r="P52" s="258" t="s">
        <v>418</v>
      </c>
      <c r="Q52" s="258" t="s">
        <v>196</v>
      </c>
      <c r="R52" s="258" t="s">
        <v>392</v>
      </c>
      <c r="S52" s="258" t="s">
        <v>379</v>
      </c>
      <c r="T52" s="217"/>
      <c r="U52" s="218" t="s">
        <v>295</v>
      </c>
      <c r="V52" s="39"/>
      <c r="W52" s="226" t="s">
        <v>242</v>
      </c>
      <c r="X52" s="216"/>
      <c r="Y52" s="216" t="s">
        <v>326</v>
      </c>
      <c r="Z52" s="216"/>
      <c r="AA52" s="216"/>
      <c r="AB52" s="216"/>
      <c r="AC52" s="222"/>
      <c r="AD52" s="216"/>
      <c r="AE52" s="216"/>
      <c r="AF52" s="216"/>
      <c r="AG52" s="216" t="s">
        <v>325</v>
      </c>
      <c r="AH52" s="218">
        <f>PRODUCT(400/176)</f>
        <v>2.2727272727272729</v>
      </c>
      <c r="AI52" s="248" t="s">
        <v>452</v>
      </c>
      <c r="AJ52" s="216"/>
      <c r="AK52" s="216"/>
      <c r="AL52" s="223">
        <v>24</v>
      </c>
      <c r="AM52" s="223">
        <v>50</v>
      </c>
      <c r="AN52" s="223">
        <v>2</v>
      </c>
      <c r="AO52" s="216"/>
      <c r="AP52" s="269">
        <f>PRODUCT(AL52/AL55)</f>
        <v>6.1381074168797956E-2</v>
      </c>
      <c r="AQ52" s="225"/>
      <c r="AR52" s="25"/>
      <c r="AS52" s="25"/>
    </row>
    <row r="53" spans="1:45" ht="15" customHeight="1" x14ac:dyDescent="0.2">
      <c r="A53" s="2"/>
      <c r="B53" s="214">
        <v>2018</v>
      </c>
      <c r="C53" s="215" t="s">
        <v>66</v>
      </c>
      <c r="D53" s="216" t="s">
        <v>91</v>
      </c>
      <c r="E53" s="215"/>
      <c r="F53" s="215">
        <v>30</v>
      </c>
      <c r="G53" s="215">
        <v>9</v>
      </c>
      <c r="H53" s="217">
        <f t="shared" si="4"/>
        <v>3.1875</v>
      </c>
      <c r="I53" s="217">
        <f t="shared" si="5"/>
        <v>0.1875</v>
      </c>
      <c r="J53" s="217">
        <f t="shared" si="6"/>
        <v>3.375</v>
      </c>
      <c r="K53" s="218">
        <f t="shared" si="7"/>
        <v>4.40625</v>
      </c>
      <c r="L53" s="39"/>
      <c r="M53" s="219" t="s">
        <v>262</v>
      </c>
      <c r="N53" s="215"/>
      <c r="O53" s="215"/>
      <c r="P53" s="258" t="s">
        <v>419</v>
      </c>
      <c r="Q53" s="258" t="s">
        <v>196</v>
      </c>
      <c r="R53" s="258" t="s">
        <v>393</v>
      </c>
      <c r="S53" s="258" t="s">
        <v>198</v>
      </c>
      <c r="T53" s="217"/>
      <c r="U53" s="218" t="s">
        <v>430</v>
      </c>
      <c r="V53" s="39"/>
      <c r="W53" s="226" t="s">
        <v>248</v>
      </c>
      <c r="X53" s="216"/>
      <c r="Y53" s="216" t="s">
        <v>328</v>
      </c>
      <c r="Z53" s="216"/>
      <c r="AA53" s="216"/>
      <c r="AB53" s="216"/>
      <c r="AC53" s="222"/>
      <c r="AD53" s="216"/>
      <c r="AE53" s="216"/>
      <c r="AF53" s="216"/>
      <c r="AG53" s="216" t="s">
        <v>327</v>
      </c>
      <c r="AH53" s="218">
        <f>PRODUCT(500/207)</f>
        <v>2.4154589371980677</v>
      </c>
      <c r="AI53" s="216" t="s">
        <v>432</v>
      </c>
      <c r="AJ53" s="216"/>
      <c r="AK53" s="216"/>
      <c r="AL53" s="223"/>
      <c r="AM53" s="265">
        <f>PRODUCT(AM52/AL52)</f>
        <v>2.0833333333333335</v>
      </c>
      <c r="AN53" s="265">
        <f>PRODUCT(AN52/AL52)</f>
        <v>8.3333333333333329E-2</v>
      </c>
      <c r="AO53" s="216"/>
      <c r="AP53" s="216"/>
      <c r="AQ53" s="225"/>
      <c r="AR53" s="25"/>
      <c r="AS53" s="25"/>
    </row>
    <row r="54" spans="1:45" ht="15" customHeight="1" x14ac:dyDescent="0.2">
      <c r="A54" s="2"/>
      <c r="B54" s="214">
        <v>2019</v>
      </c>
      <c r="C54" s="215" t="s">
        <v>66</v>
      </c>
      <c r="D54" s="216" t="s">
        <v>91</v>
      </c>
      <c r="E54" s="215"/>
      <c r="F54" s="215">
        <v>31</v>
      </c>
      <c r="G54" s="215">
        <v>10</v>
      </c>
      <c r="H54" s="217">
        <f t="shared" ref="H54" si="8">PRODUCT((F23+G23)/E23)</f>
        <v>2.0833333333333335</v>
      </c>
      <c r="I54" s="217">
        <f t="shared" ref="I54" si="9">PRODUCT(H23/E23)</f>
        <v>8.3333333333333329E-2</v>
      </c>
      <c r="J54" s="217">
        <f t="shared" ref="J54" si="10">PRODUCT(F23+G23+H23)/E23</f>
        <v>2.1666666666666665</v>
      </c>
      <c r="K54" s="218">
        <f t="shared" ref="K54" si="11">PRODUCT(I23/E23)</f>
        <v>3.6666666666666665</v>
      </c>
      <c r="L54" s="39"/>
      <c r="M54" s="219" t="s">
        <v>263</v>
      </c>
      <c r="N54" s="215"/>
      <c r="O54" s="215"/>
      <c r="P54" s="258" t="s">
        <v>227</v>
      </c>
      <c r="Q54" s="258" t="s">
        <v>216</v>
      </c>
      <c r="R54" s="258" t="s">
        <v>394</v>
      </c>
      <c r="S54" s="6" t="s">
        <v>157</v>
      </c>
      <c r="T54" s="217"/>
      <c r="U54" s="218" t="s">
        <v>228</v>
      </c>
      <c r="V54" s="39"/>
      <c r="W54" s="226" t="s">
        <v>250</v>
      </c>
      <c r="X54" s="216"/>
      <c r="Y54" s="216" t="s">
        <v>330</v>
      </c>
      <c r="Z54" s="216"/>
      <c r="AA54" s="216"/>
      <c r="AB54" s="216"/>
      <c r="AC54" s="222"/>
      <c r="AD54" s="216"/>
      <c r="AE54" s="216"/>
      <c r="AF54" s="216"/>
      <c r="AG54" s="216" t="s">
        <v>329</v>
      </c>
      <c r="AH54" s="218">
        <f>PRODUCT(600/238)</f>
        <v>2.5210084033613445</v>
      </c>
      <c r="AI54" s="216"/>
      <c r="AJ54" s="216"/>
      <c r="AK54" s="216"/>
      <c r="AL54" s="216"/>
      <c r="AM54" s="216"/>
      <c r="AN54" s="216"/>
      <c r="AO54" s="216"/>
      <c r="AP54" s="216"/>
      <c r="AQ54" s="225"/>
      <c r="AR54" s="25"/>
      <c r="AS54" s="25"/>
    </row>
    <row r="55" spans="1:45" ht="15" customHeight="1" x14ac:dyDescent="0.2">
      <c r="A55" s="2"/>
      <c r="B55" s="214">
        <v>2020</v>
      </c>
      <c r="C55" s="215" t="s">
        <v>160</v>
      </c>
      <c r="D55" s="216" t="s">
        <v>452</v>
      </c>
      <c r="E55" s="215"/>
      <c r="F55" s="215">
        <v>32</v>
      </c>
      <c r="G55" s="215">
        <v>24</v>
      </c>
      <c r="H55" s="217">
        <f t="shared" ref="H55" si="12">PRODUCT((F24+G24)/E24)</f>
        <v>2.6930946291560103</v>
      </c>
      <c r="I55" s="217">
        <f t="shared" ref="I55" si="13">PRODUCT(H24/E24)</f>
        <v>0.1969309462915601</v>
      </c>
      <c r="J55" s="217">
        <f t="shared" ref="J55" si="14">PRODUCT(F24+G24+H24)/E24</f>
        <v>2.8900255754475705</v>
      </c>
      <c r="K55" s="218">
        <f t="shared" ref="K55" si="15">PRODUCT(I24/E24)</f>
        <v>3.9079283887468033</v>
      </c>
      <c r="L55" s="39"/>
      <c r="M55" s="219" t="s">
        <v>458</v>
      </c>
      <c r="N55" s="215"/>
      <c r="O55" s="215"/>
      <c r="P55" s="261" t="s">
        <v>298</v>
      </c>
      <c r="Q55" s="261" t="s">
        <v>58</v>
      </c>
      <c r="R55" s="261" t="s">
        <v>459</v>
      </c>
      <c r="S55" s="258" t="s">
        <v>157</v>
      </c>
      <c r="T55" s="260"/>
      <c r="U55" s="259" t="s">
        <v>457</v>
      </c>
      <c r="V55" s="39"/>
      <c r="W55" s="226" t="s">
        <v>252</v>
      </c>
      <c r="X55" s="216"/>
      <c r="Y55" s="216" t="s">
        <v>332</v>
      </c>
      <c r="Z55" s="216"/>
      <c r="AA55" s="216"/>
      <c r="AB55" s="216"/>
      <c r="AC55" s="216"/>
      <c r="AD55" s="216"/>
      <c r="AE55" s="216"/>
      <c r="AF55" s="216"/>
      <c r="AG55" s="216" t="s">
        <v>331</v>
      </c>
      <c r="AH55" s="218">
        <f>PRODUCT(700/268)</f>
        <v>2.6119402985074629</v>
      </c>
      <c r="AI55" s="216" t="s">
        <v>7</v>
      </c>
      <c r="AJ55" s="216"/>
      <c r="AK55" s="216"/>
      <c r="AL55" s="216">
        <f>PRODUCT(AL40+AL43+AL46+AL49+AL52)</f>
        <v>391</v>
      </c>
      <c r="AM55" s="216">
        <f>PRODUCT(AM40+AM43+AM46+AM49+AM52)</f>
        <v>1053</v>
      </c>
      <c r="AN55" s="216">
        <f>PRODUCT(AN40+AN43+AN46+AN49+AN52)</f>
        <v>77</v>
      </c>
      <c r="AO55" s="216"/>
      <c r="AP55" s="216"/>
      <c r="AQ55" s="225"/>
      <c r="AR55" s="25"/>
      <c r="AS55" s="25"/>
    </row>
    <row r="56" spans="1:45" ht="15" customHeight="1" x14ac:dyDescent="0.2">
      <c r="A56" s="2"/>
      <c r="B56" s="214"/>
      <c r="C56" s="215"/>
      <c r="D56" s="216"/>
      <c r="E56" s="215"/>
      <c r="F56" s="215"/>
      <c r="G56" s="215"/>
      <c r="H56" s="217"/>
      <c r="I56" s="217"/>
      <c r="J56" s="217"/>
      <c r="K56" s="218"/>
      <c r="L56" s="39"/>
      <c r="M56" s="219"/>
      <c r="N56" s="215"/>
      <c r="O56" s="215"/>
      <c r="P56" s="215"/>
      <c r="Q56" s="215"/>
      <c r="R56" s="215"/>
      <c r="S56" s="215"/>
      <c r="T56" s="217"/>
      <c r="U56" s="218"/>
      <c r="V56" s="39"/>
      <c r="W56" s="226" t="s">
        <v>254</v>
      </c>
      <c r="X56" s="216"/>
      <c r="Y56" s="216" t="s">
        <v>334</v>
      </c>
      <c r="Z56" s="216"/>
      <c r="AA56" s="216"/>
      <c r="AB56" s="216"/>
      <c r="AC56" s="216"/>
      <c r="AD56" s="216"/>
      <c r="AE56" s="216"/>
      <c r="AF56" s="216"/>
      <c r="AG56" s="216" t="s">
        <v>333</v>
      </c>
      <c r="AH56" s="218">
        <f>PRODUCT(800/301)</f>
        <v>2.6578073089700998</v>
      </c>
      <c r="AI56" s="216" t="s">
        <v>432</v>
      </c>
      <c r="AJ56" s="216"/>
      <c r="AK56" s="216"/>
      <c r="AL56" s="216"/>
      <c r="AM56" s="265">
        <f>PRODUCT(AM55/AL55)</f>
        <v>2.6930946291560103</v>
      </c>
      <c r="AN56" s="265">
        <f>PRODUCT(AN55/AL55)</f>
        <v>0.1969309462915601</v>
      </c>
      <c r="AO56" s="216"/>
      <c r="AP56" s="216"/>
      <c r="AQ56" s="225"/>
      <c r="AR56" s="25"/>
      <c r="AS56" s="25"/>
    </row>
    <row r="57" spans="1:45" ht="15" customHeight="1" x14ac:dyDescent="0.2">
      <c r="A57" s="2"/>
      <c r="B57" s="210" t="s">
        <v>443</v>
      </c>
      <c r="C57" s="63"/>
      <c r="D57" s="64"/>
      <c r="E57" s="63"/>
      <c r="F57" s="63"/>
      <c r="G57" s="63"/>
      <c r="H57" s="270"/>
      <c r="I57" s="270"/>
      <c r="J57" s="270"/>
      <c r="K57" s="271"/>
      <c r="L57" s="39"/>
      <c r="M57" s="210" t="s">
        <v>445</v>
      </c>
      <c r="N57" s="63"/>
      <c r="O57" s="64"/>
      <c r="P57" s="63"/>
      <c r="Q57" s="63"/>
      <c r="R57" s="63"/>
      <c r="S57" s="270"/>
      <c r="T57" s="270"/>
      <c r="U57" s="271"/>
      <c r="V57" s="39"/>
      <c r="W57" s="226" t="s">
        <v>256</v>
      </c>
      <c r="X57" s="216"/>
      <c r="Y57" s="216" t="s">
        <v>336</v>
      </c>
      <c r="Z57" s="216"/>
      <c r="AA57" s="216"/>
      <c r="AB57" s="216"/>
      <c r="AC57" s="216"/>
      <c r="AD57" s="216"/>
      <c r="AE57" s="216"/>
      <c r="AF57" s="216"/>
      <c r="AG57" s="216" t="s">
        <v>335</v>
      </c>
      <c r="AH57" s="218">
        <f>PRODUCT(900/329)</f>
        <v>2.735562310030395</v>
      </c>
      <c r="AI57" s="216"/>
      <c r="AJ57" s="216"/>
      <c r="AK57" s="216"/>
      <c r="AL57" s="216"/>
      <c r="AM57" s="216"/>
      <c r="AN57" s="216"/>
      <c r="AO57" s="216"/>
      <c r="AP57" s="216"/>
      <c r="AQ57" s="225"/>
      <c r="AR57" s="25"/>
      <c r="AS57" s="25"/>
    </row>
    <row r="58" spans="1:45" ht="15" customHeight="1" x14ac:dyDescent="0.2">
      <c r="A58" s="2"/>
      <c r="B58" s="219">
        <v>3900</v>
      </c>
      <c r="C58" s="222" t="s">
        <v>450</v>
      </c>
      <c r="D58" s="216"/>
      <c r="E58" s="215"/>
      <c r="F58" s="215"/>
      <c r="G58" s="215"/>
      <c r="H58" s="217"/>
      <c r="I58" s="217"/>
      <c r="J58" s="217"/>
      <c r="K58" s="218"/>
      <c r="L58" s="39"/>
      <c r="M58" s="219"/>
      <c r="N58" s="222"/>
      <c r="O58" s="215"/>
      <c r="P58" s="215"/>
      <c r="Q58" s="215"/>
      <c r="R58" s="215"/>
      <c r="S58" s="215"/>
      <c r="T58" s="217"/>
      <c r="U58" s="218"/>
      <c r="V58" s="39"/>
      <c r="W58" s="243" t="s">
        <v>289</v>
      </c>
      <c r="X58" s="216"/>
      <c r="Y58" s="216" t="s">
        <v>338</v>
      </c>
      <c r="Z58" s="216"/>
      <c r="AA58" s="216"/>
      <c r="AB58" s="216"/>
      <c r="AC58" s="216"/>
      <c r="AD58" s="216"/>
      <c r="AE58" s="216"/>
      <c r="AF58" s="216"/>
      <c r="AG58" s="216" t="s">
        <v>337</v>
      </c>
      <c r="AH58" s="218">
        <f>PRODUCT(1000/367)</f>
        <v>2.7247956403269753</v>
      </c>
      <c r="AI58" s="216"/>
      <c r="AJ58" s="216"/>
      <c r="AK58" s="216"/>
      <c r="AL58" s="216"/>
      <c r="AM58" s="216"/>
      <c r="AN58" s="216"/>
      <c r="AO58" s="216"/>
      <c r="AP58" s="216"/>
      <c r="AQ58" s="225"/>
      <c r="AR58" s="25"/>
      <c r="AS58" s="25"/>
    </row>
    <row r="59" spans="1:45" ht="15" customHeight="1" x14ac:dyDescent="0.2">
      <c r="A59" s="2"/>
      <c r="B59" s="214"/>
      <c r="C59" s="215"/>
      <c r="D59" s="216"/>
      <c r="E59" s="215"/>
      <c r="F59" s="215"/>
      <c r="G59" s="215"/>
      <c r="H59" s="217"/>
      <c r="I59" s="217"/>
      <c r="J59" s="217"/>
      <c r="K59" s="218"/>
      <c r="L59" s="39"/>
      <c r="M59" s="219"/>
      <c r="N59" s="222"/>
      <c r="O59" s="215"/>
      <c r="P59" s="215"/>
      <c r="Q59" s="215"/>
      <c r="R59" s="215"/>
      <c r="S59" s="215"/>
      <c r="T59" s="217"/>
      <c r="U59" s="218"/>
      <c r="V59" s="39"/>
      <c r="W59" s="226"/>
      <c r="X59" s="222"/>
      <c r="Y59" s="216"/>
      <c r="Z59" s="216"/>
      <c r="AA59" s="216"/>
      <c r="AB59" s="216"/>
      <c r="AC59" s="216"/>
      <c r="AD59" s="216"/>
      <c r="AE59" s="216"/>
      <c r="AF59" s="227"/>
      <c r="AG59" s="216"/>
      <c r="AH59" s="228"/>
      <c r="AI59" s="266" t="s">
        <v>436</v>
      </c>
      <c r="AJ59" s="65"/>
      <c r="AK59" s="65"/>
      <c r="AL59" s="264" t="s">
        <v>437</v>
      </c>
      <c r="AM59" s="264" t="s">
        <v>438</v>
      </c>
      <c r="AN59" s="264" t="s">
        <v>439</v>
      </c>
      <c r="AO59" s="264"/>
      <c r="AP59" s="64"/>
      <c r="AQ59" s="100"/>
      <c r="AR59" s="25"/>
      <c r="AS59" s="25"/>
    </row>
    <row r="60" spans="1:45" ht="15" customHeight="1" x14ac:dyDescent="0.2">
      <c r="A60" s="2"/>
      <c r="B60" s="210" t="s">
        <v>444</v>
      </c>
      <c r="C60" s="63"/>
      <c r="D60" s="64"/>
      <c r="E60" s="63"/>
      <c r="F60" s="63"/>
      <c r="G60" s="63"/>
      <c r="H60" s="270"/>
      <c r="I60" s="270"/>
      <c r="J60" s="270"/>
      <c r="K60" s="271"/>
      <c r="L60" s="39"/>
      <c r="M60" s="219"/>
      <c r="N60" s="222"/>
      <c r="O60" s="215"/>
      <c r="P60" s="215"/>
      <c r="Q60" s="215"/>
      <c r="R60" s="215"/>
      <c r="S60" s="215"/>
      <c r="T60" s="217"/>
      <c r="U60" s="218"/>
      <c r="V60" s="39"/>
      <c r="W60" s="219" t="s">
        <v>341</v>
      </c>
      <c r="X60" s="222"/>
      <c r="Y60" s="216"/>
      <c r="Z60" s="216"/>
      <c r="AA60" s="216"/>
      <c r="AB60" s="216"/>
      <c r="AC60" s="216"/>
      <c r="AD60" s="216"/>
      <c r="AE60" s="216"/>
      <c r="AF60" s="227"/>
      <c r="AG60" s="216"/>
      <c r="AH60" s="228"/>
      <c r="AI60" s="216" t="s">
        <v>442</v>
      </c>
      <c r="AJ60" s="216"/>
      <c r="AK60" s="216"/>
      <c r="AL60" s="265">
        <f>PRODUCT(AM41)</f>
        <v>3.1826923076923075</v>
      </c>
      <c r="AM60" s="265">
        <f>PRODUCT(AM79)</f>
        <v>2.2985074626865671</v>
      </c>
      <c r="AN60" s="265">
        <f>PRODUCT(AL60-AM60)</f>
        <v>0.88418484500574035</v>
      </c>
      <c r="AO60" s="223"/>
      <c r="AP60" s="216"/>
      <c r="AQ60" s="225"/>
      <c r="AR60" s="25"/>
      <c r="AS60" s="25"/>
    </row>
    <row r="61" spans="1:45" ht="15" customHeight="1" x14ac:dyDescent="0.2">
      <c r="A61" s="2"/>
      <c r="B61" s="219">
        <v>4286</v>
      </c>
      <c r="C61" s="222" t="s">
        <v>449</v>
      </c>
      <c r="D61" s="220"/>
      <c r="E61" s="215"/>
      <c r="F61" s="215"/>
      <c r="G61" s="215"/>
      <c r="H61" s="217"/>
      <c r="I61" s="217"/>
      <c r="J61" s="217"/>
      <c r="K61" s="218"/>
      <c r="L61" s="39"/>
      <c r="M61" s="219"/>
      <c r="N61" s="215"/>
      <c r="O61" s="215"/>
      <c r="P61" s="215"/>
      <c r="Q61" s="215"/>
      <c r="R61" s="215"/>
      <c r="S61" s="215"/>
      <c r="T61" s="217"/>
      <c r="U61" s="218"/>
      <c r="V61" s="39"/>
      <c r="W61" s="226" t="s">
        <v>248</v>
      </c>
      <c r="X61" s="222" t="s">
        <v>259</v>
      </c>
      <c r="Y61" s="256" t="s">
        <v>366</v>
      </c>
      <c r="Z61" s="255"/>
      <c r="AA61" s="255"/>
      <c r="AB61" s="255"/>
      <c r="AC61" s="255"/>
      <c r="AD61" s="255"/>
      <c r="AE61" s="255"/>
      <c r="AF61" s="255"/>
      <c r="AG61" s="256" t="s">
        <v>363</v>
      </c>
      <c r="AH61" s="218">
        <v>2.512562814070352</v>
      </c>
      <c r="AI61" s="248" t="s">
        <v>435</v>
      </c>
      <c r="AJ61" s="216"/>
      <c r="AK61" s="216"/>
      <c r="AL61" s="265">
        <f>PRODUCT(AM44)</f>
        <v>1.7931034482758621</v>
      </c>
      <c r="AM61" s="265">
        <f>PRODUCT(AM82)</f>
        <v>0</v>
      </c>
      <c r="AN61" s="265">
        <f t="shared" ref="AN61:AN64" si="16">PRODUCT(AL61-AM61)</f>
        <v>1.7931034482758621</v>
      </c>
      <c r="AO61" s="223"/>
      <c r="AP61" s="216"/>
      <c r="AQ61" s="225"/>
      <c r="AR61" s="25"/>
      <c r="AS61" s="25"/>
    </row>
    <row r="62" spans="1:45" ht="15" customHeight="1" x14ac:dyDescent="0.2">
      <c r="A62" s="2"/>
      <c r="B62" s="214"/>
      <c r="C62" s="215"/>
      <c r="D62" s="216"/>
      <c r="E62" s="215"/>
      <c r="F62" s="215"/>
      <c r="G62" s="215"/>
      <c r="H62" s="217"/>
      <c r="I62" s="217"/>
      <c r="J62" s="217"/>
      <c r="K62" s="218"/>
      <c r="L62" s="39"/>
      <c r="M62" s="219"/>
      <c r="N62" s="215"/>
      <c r="O62" s="215"/>
      <c r="P62" s="215"/>
      <c r="Q62" s="215"/>
      <c r="R62" s="215"/>
      <c r="S62" s="215"/>
      <c r="T62" s="217"/>
      <c r="U62" s="218"/>
      <c r="V62" s="39"/>
      <c r="W62" s="226" t="s">
        <v>252</v>
      </c>
      <c r="X62" s="222"/>
      <c r="Y62" s="256" t="s">
        <v>367</v>
      </c>
      <c r="Z62" s="255"/>
      <c r="AA62" s="255"/>
      <c r="AB62" s="255"/>
      <c r="AC62" s="255"/>
      <c r="AD62" s="255"/>
      <c r="AE62" s="255"/>
      <c r="AF62" s="255"/>
      <c r="AG62" s="256" t="s">
        <v>364</v>
      </c>
      <c r="AH62" s="218">
        <v>2.734375</v>
      </c>
      <c r="AI62" s="248" t="s">
        <v>434</v>
      </c>
      <c r="AJ62" s="216"/>
      <c r="AK62" s="216"/>
      <c r="AL62" s="265">
        <f>PRODUCT(AM47)</f>
        <v>2.7884615384615383</v>
      </c>
      <c r="AM62" s="265">
        <f>PRODUCT(AM85)</f>
        <v>1.9166666666666667</v>
      </c>
      <c r="AN62" s="265">
        <f t="shared" si="16"/>
        <v>0.87179487179487158</v>
      </c>
      <c r="AO62" s="223"/>
      <c r="AP62" s="216"/>
      <c r="AQ62" s="225"/>
      <c r="AR62" s="25"/>
      <c r="AS62" s="25"/>
    </row>
    <row r="63" spans="1:45" ht="15" customHeight="1" x14ac:dyDescent="0.2">
      <c r="A63" s="2"/>
      <c r="B63" s="273" t="s">
        <v>446</v>
      </c>
      <c r="C63" s="65" t="s">
        <v>447</v>
      </c>
      <c r="D63" s="65"/>
      <c r="E63" s="63" t="s">
        <v>3</v>
      </c>
      <c r="F63" s="63"/>
      <c r="G63" s="63" t="s">
        <v>448</v>
      </c>
      <c r="H63" s="270"/>
      <c r="I63" s="274" t="s">
        <v>451</v>
      </c>
      <c r="J63" s="270"/>
      <c r="K63" s="271"/>
      <c r="L63" s="39"/>
      <c r="M63" s="219"/>
      <c r="N63" s="215"/>
      <c r="O63" s="215"/>
      <c r="P63" s="215"/>
      <c r="Q63" s="215"/>
      <c r="R63" s="215"/>
      <c r="S63" s="215"/>
      <c r="T63" s="217"/>
      <c r="U63" s="218"/>
      <c r="V63" s="39"/>
      <c r="W63" s="219">
        <v>1000</v>
      </c>
      <c r="X63" s="222"/>
      <c r="Y63" s="256" t="s">
        <v>368</v>
      </c>
      <c r="Z63" s="255"/>
      <c r="AA63" s="255"/>
      <c r="AB63" s="255"/>
      <c r="AC63" s="255"/>
      <c r="AD63" s="255"/>
      <c r="AE63" s="255"/>
      <c r="AF63" s="255"/>
      <c r="AG63" s="256" t="s">
        <v>365</v>
      </c>
      <c r="AH63" s="218">
        <v>2.9325513196480939</v>
      </c>
      <c r="AI63" s="248" t="s">
        <v>433</v>
      </c>
      <c r="AJ63" s="216"/>
      <c r="AK63" s="216"/>
      <c r="AL63" s="265">
        <f>PRODUCT(AM50)</f>
        <v>1.8775510204081634</v>
      </c>
      <c r="AM63" s="265">
        <f>PRODUCT(AM88)</f>
        <v>0</v>
      </c>
      <c r="AN63" s="265">
        <f t="shared" si="16"/>
        <v>1.8775510204081634</v>
      </c>
      <c r="AO63" s="223"/>
      <c r="AP63" s="216"/>
      <c r="AQ63" s="225"/>
      <c r="AR63" s="25"/>
      <c r="AS63" s="25"/>
    </row>
    <row r="64" spans="1:45" ht="15" customHeight="1" x14ac:dyDescent="0.2">
      <c r="A64" s="2"/>
      <c r="B64" s="214"/>
      <c r="C64" s="272" t="s">
        <v>460</v>
      </c>
      <c r="D64" s="216"/>
      <c r="E64" s="215">
        <v>470</v>
      </c>
      <c r="F64" s="215"/>
      <c r="G64" s="215">
        <v>1506</v>
      </c>
      <c r="H64" s="217"/>
      <c r="I64" s="217"/>
      <c r="J64" s="217"/>
      <c r="K64" s="218"/>
      <c r="L64" s="39"/>
      <c r="M64" s="219"/>
      <c r="N64" s="215"/>
      <c r="O64" s="215"/>
      <c r="P64" s="215"/>
      <c r="Q64" s="215"/>
      <c r="R64" s="215"/>
      <c r="S64" s="215"/>
      <c r="T64" s="217"/>
      <c r="U64" s="218"/>
      <c r="V64" s="39"/>
      <c r="W64" s="219"/>
      <c r="X64" s="222"/>
      <c r="Y64" s="216"/>
      <c r="Z64" s="216"/>
      <c r="AA64" s="216"/>
      <c r="AB64" s="216"/>
      <c r="AC64" s="216"/>
      <c r="AD64" s="216"/>
      <c r="AE64" s="216"/>
      <c r="AF64" s="229"/>
      <c r="AG64" s="216"/>
      <c r="AH64" s="228"/>
      <c r="AI64" s="248" t="s">
        <v>452</v>
      </c>
      <c r="AJ64" s="216"/>
      <c r="AK64" s="216"/>
      <c r="AL64" s="265">
        <f>PRODUCT(AM53)</f>
        <v>2.0833333333333335</v>
      </c>
      <c r="AM64" s="265">
        <v>0</v>
      </c>
      <c r="AN64" s="265">
        <f t="shared" si="16"/>
        <v>2.0833333333333335</v>
      </c>
      <c r="AO64" s="223"/>
      <c r="AP64" s="216"/>
      <c r="AQ64" s="225"/>
      <c r="AR64" s="25"/>
      <c r="AS64" s="25"/>
    </row>
    <row r="65" spans="1:45" ht="15" customHeight="1" x14ac:dyDescent="0.2">
      <c r="A65" s="2"/>
      <c r="B65" s="214"/>
      <c r="C65" s="215"/>
      <c r="D65" s="216"/>
      <c r="E65" s="215"/>
      <c r="F65" s="215"/>
      <c r="G65" s="215"/>
      <c r="H65" s="217"/>
      <c r="I65" s="217"/>
      <c r="J65" s="217"/>
      <c r="K65" s="218"/>
      <c r="L65" s="39"/>
      <c r="M65" s="219"/>
      <c r="N65" s="215"/>
      <c r="O65" s="215"/>
      <c r="P65" s="215"/>
      <c r="Q65" s="215"/>
      <c r="R65" s="215"/>
      <c r="S65" s="215"/>
      <c r="T65" s="217"/>
      <c r="U65" s="218"/>
      <c r="V65" s="39"/>
      <c r="W65" s="219" t="s">
        <v>342</v>
      </c>
      <c r="X65" s="222"/>
      <c r="Y65" s="216"/>
      <c r="Z65" s="216"/>
      <c r="AA65" s="216"/>
      <c r="AB65" s="216"/>
      <c r="AC65" s="216"/>
      <c r="AD65" s="216"/>
      <c r="AE65" s="216"/>
      <c r="AF65" s="229"/>
      <c r="AG65" s="216"/>
      <c r="AH65" s="228"/>
      <c r="AI65" s="248" t="s">
        <v>7</v>
      </c>
      <c r="AJ65" s="216"/>
      <c r="AK65" s="216"/>
      <c r="AL65" s="265">
        <f>PRODUCT(AM56)</f>
        <v>2.6930946291560103</v>
      </c>
      <c r="AM65" s="265">
        <f>PRODUCT(AM91)</f>
        <v>2.240506329113924</v>
      </c>
      <c r="AN65" s="265">
        <f>PRODUCT(AL65-AM65)</f>
        <v>0.45258830004208628</v>
      </c>
      <c r="AO65" s="223"/>
      <c r="AP65" s="216"/>
      <c r="AQ65" s="225"/>
      <c r="AR65" s="25"/>
      <c r="AS65" s="25"/>
    </row>
    <row r="66" spans="1:45" ht="15" customHeight="1" x14ac:dyDescent="0.2">
      <c r="A66" s="2"/>
      <c r="B66" s="214"/>
      <c r="C66" s="215"/>
      <c r="D66" s="216"/>
      <c r="E66" s="215"/>
      <c r="F66" s="215"/>
      <c r="G66" s="215"/>
      <c r="H66" s="217"/>
      <c r="I66" s="217"/>
      <c r="J66" s="217"/>
      <c r="K66" s="218"/>
      <c r="L66" s="39"/>
      <c r="M66" s="219"/>
      <c r="N66" s="215"/>
      <c r="O66" s="215"/>
      <c r="P66" s="215"/>
      <c r="Q66" s="215"/>
      <c r="R66" s="215"/>
      <c r="S66" s="215"/>
      <c r="T66" s="217"/>
      <c r="U66" s="218"/>
      <c r="V66" s="39"/>
      <c r="W66" s="214">
        <v>1000</v>
      </c>
      <c r="X66" s="222"/>
      <c r="Y66" s="255" t="s">
        <v>369</v>
      </c>
      <c r="Z66" s="255"/>
      <c r="AA66" s="255"/>
      <c r="AB66" s="255"/>
      <c r="AC66" s="255"/>
      <c r="AD66" s="255"/>
      <c r="AE66" s="255"/>
      <c r="AF66" s="255"/>
      <c r="AG66" s="255" t="s">
        <v>370</v>
      </c>
      <c r="AH66" s="218">
        <v>3.8314176245210727</v>
      </c>
      <c r="AI66" s="248"/>
      <c r="AJ66" s="216"/>
      <c r="AK66" s="216"/>
      <c r="AL66" s="265"/>
      <c r="AM66" s="265"/>
      <c r="AN66" s="265"/>
      <c r="AO66" s="223"/>
      <c r="AP66" s="216"/>
      <c r="AQ66" s="225"/>
      <c r="AR66" s="25"/>
      <c r="AS66" s="25"/>
    </row>
    <row r="67" spans="1:45" ht="15" customHeight="1" x14ac:dyDescent="0.2">
      <c r="A67" s="2"/>
      <c r="B67" s="214"/>
      <c r="C67" s="215"/>
      <c r="D67" s="216"/>
      <c r="E67" s="215"/>
      <c r="F67" s="215"/>
      <c r="G67" s="215"/>
      <c r="H67" s="217"/>
      <c r="I67" s="217"/>
      <c r="J67" s="217"/>
      <c r="K67" s="218"/>
      <c r="L67" s="39"/>
      <c r="M67" s="219"/>
      <c r="N67" s="215"/>
      <c r="O67" s="215"/>
      <c r="P67" s="215"/>
      <c r="Q67" s="215"/>
      <c r="R67" s="215"/>
      <c r="S67" s="215"/>
      <c r="T67" s="217"/>
      <c r="U67" s="218"/>
      <c r="V67" s="39"/>
      <c r="W67" s="214"/>
      <c r="X67" s="222"/>
      <c r="Y67" s="255"/>
      <c r="Z67" s="255"/>
      <c r="AA67" s="255"/>
      <c r="AB67" s="255"/>
      <c r="AC67" s="255"/>
      <c r="AD67" s="255"/>
      <c r="AE67" s="255"/>
      <c r="AF67" s="255"/>
      <c r="AG67" s="255"/>
      <c r="AH67" s="218"/>
      <c r="AI67" s="267"/>
      <c r="AJ67" s="216"/>
      <c r="AK67" s="216"/>
      <c r="AL67" s="216"/>
      <c r="AM67" s="223"/>
      <c r="AN67" s="223"/>
      <c r="AO67" s="223"/>
      <c r="AP67" s="216"/>
      <c r="AQ67" s="225"/>
      <c r="AR67" s="25"/>
      <c r="AS67" s="25"/>
    </row>
    <row r="68" spans="1:45" ht="15" customHeight="1" x14ac:dyDescent="0.2">
      <c r="A68" s="2"/>
      <c r="B68" s="214"/>
      <c r="C68" s="215"/>
      <c r="D68" s="216"/>
      <c r="E68" s="215"/>
      <c r="F68" s="215"/>
      <c r="G68" s="215"/>
      <c r="H68" s="217"/>
      <c r="I68" s="217"/>
      <c r="J68" s="217"/>
      <c r="K68" s="218"/>
      <c r="L68" s="39"/>
      <c r="M68" s="219"/>
      <c r="N68" s="215"/>
      <c r="O68" s="215"/>
      <c r="P68" s="215"/>
      <c r="Q68" s="215"/>
      <c r="R68" s="215"/>
      <c r="S68" s="215"/>
      <c r="T68" s="217"/>
      <c r="U68" s="218"/>
      <c r="V68" s="39"/>
      <c r="W68" s="214"/>
      <c r="X68" s="222"/>
      <c r="Y68" s="255"/>
      <c r="Z68" s="255"/>
      <c r="AA68" s="255"/>
      <c r="AB68" s="255"/>
      <c r="AC68" s="255"/>
      <c r="AD68" s="255"/>
      <c r="AE68" s="255"/>
      <c r="AF68" s="255"/>
      <c r="AG68" s="255"/>
      <c r="AH68" s="218"/>
      <c r="AI68" s="266" t="s">
        <v>440</v>
      </c>
      <c r="AJ68" s="65"/>
      <c r="AK68" s="65"/>
      <c r="AL68" s="264" t="s">
        <v>437</v>
      </c>
      <c r="AM68" s="264" t="s">
        <v>438</v>
      </c>
      <c r="AN68" s="264" t="s">
        <v>439</v>
      </c>
      <c r="AO68" s="264"/>
      <c r="AP68" s="64"/>
      <c r="AQ68" s="100"/>
      <c r="AR68" s="25"/>
      <c r="AS68" s="25"/>
    </row>
    <row r="69" spans="1:45" ht="15" customHeight="1" x14ac:dyDescent="0.2">
      <c r="A69" s="2"/>
      <c r="B69" s="214"/>
      <c r="C69" s="215"/>
      <c r="D69" s="216"/>
      <c r="E69" s="215"/>
      <c r="F69" s="215"/>
      <c r="G69" s="215"/>
      <c r="H69" s="217"/>
      <c r="I69" s="217"/>
      <c r="J69" s="217"/>
      <c r="K69" s="218"/>
      <c r="L69" s="39"/>
      <c r="M69" s="219"/>
      <c r="N69" s="215"/>
      <c r="O69" s="215"/>
      <c r="P69" s="215"/>
      <c r="Q69" s="215"/>
      <c r="R69" s="215"/>
      <c r="S69" s="215"/>
      <c r="T69" s="217"/>
      <c r="U69" s="218"/>
      <c r="V69" s="39"/>
      <c r="W69" s="214"/>
      <c r="X69" s="222"/>
      <c r="Y69" s="255"/>
      <c r="Z69" s="255"/>
      <c r="AA69" s="255"/>
      <c r="AB69" s="255"/>
      <c r="AC69" s="255"/>
      <c r="AD69" s="255"/>
      <c r="AE69" s="255"/>
      <c r="AF69" s="255"/>
      <c r="AG69" s="255"/>
      <c r="AH69" s="218"/>
      <c r="AI69" s="216" t="s">
        <v>442</v>
      </c>
      <c r="AJ69" s="216"/>
      <c r="AK69" s="216"/>
      <c r="AL69" s="265">
        <f>PRODUCT(AN41)</f>
        <v>0.25480769230769229</v>
      </c>
      <c r="AM69" s="265">
        <f>PRODUCT(AN79)</f>
        <v>4.4776119402985072E-2</v>
      </c>
      <c r="AN69" s="265">
        <f>PRODUCT(AL69-AM69)</f>
        <v>0.21003157290470723</v>
      </c>
      <c r="AO69" s="223"/>
      <c r="AP69" s="216"/>
      <c r="AQ69" s="225"/>
      <c r="AR69" s="25"/>
      <c r="AS69" s="25"/>
    </row>
    <row r="70" spans="1:45" ht="15" customHeight="1" x14ac:dyDescent="0.2">
      <c r="A70" s="2"/>
      <c r="B70" s="214"/>
      <c r="C70" s="215"/>
      <c r="D70" s="216"/>
      <c r="E70" s="215"/>
      <c r="F70" s="215"/>
      <c r="G70" s="215"/>
      <c r="H70" s="217"/>
      <c r="I70" s="217"/>
      <c r="J70" s="217"/>
      <c r="K70" s="218"/>
      <c r="L70" s="39"/>
      <c r="M70" s="219"/>
      <c r="N70" s="215"/>
      <c r="O70" s="215"/>
      <c r="P70" s="215"/>
      <c r="Q70" s="215"/>
      <c r="R70" s="215"/>
      <c r="S70" s="215"/>
      <c r="T70" s="217"/>
      <c r="U70" s="218"/>
      <c r="V70" s="39"/>
      <c r="W70" s="214"/>
      <c r="X70" s="222"/>
      <c r="Y70" s="255"/>
      <c r="Z70" s="255"/>
      <c r="AA70" s="255"/>
      <c r="AB70" s="255"/>
      <c r="AC70" s="255"/>
      <c r="AD70" s="255"/>
      <c r="AE70" s="255"/>
      <c r="AF70" s="255"/>
      <c r="AG70" s="255"/>
      <c r="AH70" s="218"/>
      <c r="AI70" s="248" t="s">
        <v>435</v>
      </c>
      <c r="AJ70" s="216"/>
      <c r="AK70" s="216"/>
      <c r="AL70" s="265">
        <f>PRODUCT(AN44)</f>
        <v>6.8965517241379309E-2</v>
      </c>
      <c r="AM70" s="265">
        <f>PRODUCT(AN82)</f>
        <v>0</v>
      </c>
      <c r="AN70" s="265">
        <f t="shared" ref="AN70:AN73" si="17">PRODUCT(AL70-AM70)</f>
        <v>6.8965517241379309E-2</v>
      </c>
      <c r="AO70" s="223"/>
      <c r="AP70" s="216"/>
      <c r="AQ70" s="225"/>
      <c r="AR70" s="25"/>
      <c r="AS70" s="25"/>
    </row>
    <row r="71" spans="1:45" ht="15" customHeight="1" x14ac:dyDescent="0.2">
      <c r="A71" s="2"/>
      <c r="B71" s="214"/>
      <c r="C71" s="215"/>
      <c r="D71" s="216"/>
      <c r="E71" s="215"/>
      <c r="F71" s="215"/>
      <c r="G71" s="215"/>
      <c r="H71" s="217"/>
      <c r="I71" s="217"/>
      <c r="J71" s="217"/>
      <c r="K71" s="218"/>
      <c r="L71" s="39"/>
      <c r="M71" s="219"/>
      <c r="N71" s="215"/>
      <c r="O71" s="215"/>
      <c r="P71" s="215"/>
      <c r="Q71" s="215"/>
      <c r="R71" s="215"/>
      <c r="S71" s="215"/>
      <c r="T71" s="217"/>
      <c r="U71" s="218"/>
      <c r="V71" s="39"/>
      <c r="W71" s="214"/>
      <c r="X71" s="222"/>
      <c r="Y71" s="255"/>
      <c r="Z71" s="255"/>
      <c r="AA71" s="255"/>
      <c r="AB71" s="255"/>
      <c r="AC71" s="255"/>
      <c r="AD71" s="255"/>
      <c r="AE71" s="255"/>
      <c r="AF71" s="255"/>
      <c r="AG71" s="255"/>
      <c r="AH71" s="218"/>
      <c r="AI71" s="248" t="s">
        <v>434</v>
      </c>
      <c r="AJ71" s="216"/>
      <c r="AK71" s="216"/>
      <c r="AL71" s="265">
        <f>PRODUCT(AN47)</f>
        <v>0.26923076923076922</v>
      </c>
      <c r="AM71" s="265">
        <f>PRODUCT(AN85)</f>
        <v>0.16666666666666666</v>
      </c>
      <c r="AN71" s="265">
        <f t="shared" si="17"/>
        <v>0.10256410256410256</v>
      </c>
      <c r="AO71" s="223"/>
      <c r="AP71" s="216"/>
      <c r="AQ71" s="225"/>
      <c r="AR71" s="25"/>
      <c r="AS71" s="25"/>
    </row>
    <row r="72" spans="1:45" ht="15" customHeight="1" x14ac:dyDescent="0.2">
      <c r="A72" s="2"/>
      <c r="B72" s="214"/>
      <c r="C72" s="215"/>
      <c r="D72" s="216"/>
      <c r="E72" s="215"/>
      <c r="F72" s="215"/>
      <c r="G72" s="215"/>
      <c r="H72" s="217"/>
      <c r="I72" s="217"/>
      <c r="J72" s="217"/>
      <c r="K72" s="218"/>
      <c r="L72" s="39"/>
      <c r="M72" s="219"/>
      <c r="N72" s="215"/>
      <c r="O72" s="215"/>
      <c r="P72" s="215"/>
      <c r="Q72" s="215"/>
      <c r="R72" s="215"/>
      <c r="S72" s="215"/>
      <c r="T72" s="217"/>
      <c r="U72" s="218"/>
      <c r="V72" s="39"/>
      <c r="W72" s="214"/>
      <c r="X72" s="222"/>
      <c r="Y72" s="255"/>
      <c r="Z72" s="255"/>
      <c r="AA72" s="255"/>
      <c r="AB72" s="255"/>
      <c r="AC72" s="255"/>
      <c r="AD72" s="255"/>
      <c r="AE72" s="255"/>
      <c r="AF72" s="255"/>
      <c r="AG72" s="255"/>
      <c r="AH72" s="218"/>
      <c r="AI72" s="248" t="s">
        <v>433</v>
      </c>
      <c r="AJ72" s="216"/>
      <c r="AK72" s="216"/>
      <c r="AL72" s="265">
        <f>PRODUCT(AN50)</f>
        <v>8.1632653061224483E-2</v>
      </c>
      <c r="AM72" s="265">
        <f>PRODUCT(AN88)</f>
        <v>0</v>
      </c>
      <c r="AN72" s="265">
        <f t="shared" si="17"/>
        <v>8.1632653061224483E-2</v>
      </c>
      <c r="AO72" s="223"/>
      <c r="AP72" s="216"/>
      <c r="AQ72" s="225"/>
      <c r="AR72" s="25"/>
      <c r="AS72" s="25"/>
    </row>
    <row r="73" spans="1:45" ht="15" customHeight="1" x14ac:dyDescent="0.2">
      <c r="A73" s="2"/>
      <c r="B73" s="214"/>
      <c r="C73" s="215"/>
      <c r="D73" s="216"/>
      <c r="E73" s="215"/>
      <c r="F73" s="215"/>
      <c r="G73" s="215"/>
      <c r="H73" s="217"/>
      <c r="I73" s="217"/>
      <c r="J73" s="217"/>
      <c r="K73" s="218"/>
      <c r="L73" s="39"/>
      <c r="M73" s="219"/>
      <c r="N73" s="215"/>
      <c r="O73" s="215"/>
      <c r="P73" s="215"/>
      <c r="Q73" s="215"/>
      <c r="R73" s="215"/>
      <c r="S73" s="215"/>
      <c r="T73" s="217"/>
      <c r="U73" s="218"/>
      <c r="V73" s="39"/>
      <c r="W73" s="214"/>
      <c r="X73" s="222"/>
      <c r="Y73" s="255"/>
      <c r="Z73" s="255"/>
      <c r="AA73" s="255"/>
      <c r="AB73" s="255"/>
      <c r="AC73" s="255"/>
      <c r="AD73" s="255"/>
      <c r="AE73" s="255"/>
      <c r="AF73" s="255"/>
      <c r="AG73" s="255"/>
      <c r="AH73" s="218"/>
      <c r="AI73" s="248" t="s">
        <v>452</v>
      </c>
      <c r="AJ73" s="216"/>
      <c r="AK73" s="216"/>
      <c r="AL73" s="265">
        <f>PRODUCT(AN53)</f>
        <v>8.3333333333333329E-2</v>
      </c>
      <c r="AM73" s="265">
        <v>0</v>
      </c>
      <c r="AN73" s="265">
        <f t="shared" si="17"/>
        <v>8.3333333333333329E-2</v>
      </c>
      <c r="AO73" s="223"/>
      <c r="AP73" s="216"/>
      <c r="AQ73" s="225"/>
      <c r="AR73" s="25"/>
      <c r="AS73" s="25"/>
    </row>
    <row r="74" spans="1:45" ht="15" customHeight="1" x14ac:dyDescent="0.2">
      <c r="A74" s="2"/>
      <c r="B74" s="214"/>
      <c r="C74" s="215"/>
      <c r="D74" s="216"/>
      <c r="E74" s="215"/>
      <c r="F74" s="215"/>
      <c r="G74" s="215"/>
      <c r="H74" s="217"/>
      <c r="I74" s="217"/>
      <c r="J74" s="217"/>
      <c r="K74" s="218"/>
      <c r="L74" s="39"/>
      <c r="M74" s="219"/>
      <c r="N74" s="215"/>
      <c r="O74" s="215"/>
      <c r="P74" s="215"/>
      <c r="Q74" s="215"/>
      <c r="R74" s="215"/>
      <c r="S74" s="215"/>
      <c r="T74" s="217"/>
      <c r="U74" s="218"/>
      <c r="V74" s="39"/>
      <c r="W74" s="214"/>
      <c r="X74" s="222"/>
      <c r="Y74" s="255"/>
      <c r="Z74" s="255"/>
      <c r="AA74" s="255"/>
      <c r="AB74" s="255"/>
      <c r="AC74" s="255"/>
      <c r="AD74" s="255"/>
      <c r="AE74" s="255"/>
      <c r="AF74" s="255"/>
      <c r="AG74" s="255"/>
      <c r="AH74" s="218"/>
      <c r="AI74" s="248" t="s">
        <v>7</v>
      </c>
      <c r="AJ74" s="216"/>
      <c r="AK74" s="216"/>
      <c r="AL74" s="265">
        <f>PRODUCT(AN56)</f>
        <v>0.1969309462915601</v>
      </c>
      <c r="AM74" s="265">
        <f>PRODUCT(AN91)</f>
        <v>6.3291139240506333E-2</v>
      </c>
      <c r="AN74" s="265">
        <f>PRODUCT(AL74-AM74)</f>
        <v>0.13363980705105377</v>
      </c>
      <c r="AO74" s="223"/>
      <c r="AP74" s="216"/>
      <c r="AQ74" s="225"/>
      <c r="AR74" s="25"/>
      <c r="AS74" s="25"/>
    </row>
    <row r="75" spans="1:45" s="10" customFormat="1" ht="15" customHeight="1" x14ac:dyDescent="0.25">
      <c r="A75" s="24"/>
      <c r="B75" s="230"/>
      <c r="C75" s="231"/>
      <c r="D75" s="231"/>
      <c r="E75" s="231"/>
      <c r="F75" s="231"/>
      <c r="G75" s="231"/>
      <c r="H75" s="232"/>
      <c r="I75" s="232"/>
      <c r="J75" s="232"/>
      <c r="K75" s="233"/>
      <c r="L75" s="39"/>
      <c r="M75" s="230"/>
      <c r="N75" s="231"/>
      <c r="O75" s="231"/>
      <c r="P75" s="231"/>
      <c r="Q75" s="231"/>
      <c r="R75" s="231"/>
      <c r="S75" s="231"/>
      <c r="T75" s="231"/>
      <c r="U75" s="233"/>
      <c r="V75" s="39"/>
      <c r="W75" s="230"/>
      <c r="X75" s="231"/>
      <c r="Y75" s="231"/>
      <c r="Z75" s="231"/>
      <c r="AA75" s="231"/>
      <c r="AB75" s="231"/>
      <c r="AC75" s="231"/>
      <c r="AD75" s="231"/>
      <c r="AE75" s="231"/>
      <c r="AF75" s="232"/>
      <c r="AG75" s="232"/>
      <c r="AH75" s="233"/>
      <c r="AI75" s="268"/>
      <c r="AJ75" s="231"/>
      <c r="AK75" s="231"/>
      <c r="AL75" s="231"/>
      <c r="AM75" s="251"/>
      <c r="AN75" s="251"/>
      <c r="AO75" s="251"/>
      <c r="AP75" s="231"/>
      <c r="AQ75" s="234"/>
      <c r="AR75" s="36"/>
      <c r="AS75" s="40"/>
    </row>
    <row r="76" spans="1:45" s="10" customFormat="1" ht="15" customHeight="1" x14ac:dyDescent="0.25">
      <c r="A76" s="2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235"/>
      <c r="AG76" s="236"/>
      <c r="AH76" s="2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40"/>
    </row>
    <row r="77" spans="1:45" ht="15" customHeight="1" x14ac:dyDescent="0.2">
      <c r="A77" s="2"/>
      <c r="B77" s="210" t="s">
        <v>264</v>
      </c>
      <c r="C77" s="63"/>
      <c r="D77" s="63"/>
      <c r="E77" s="63"/>
      <c r="F77" s="63" t="s">
        <v>237</v>
      </c>
      <c r="G77" s="63" t="s">
        <v>3</v>
      </c>
      <c r="H77" s="63" t="s">
        <v>5</v>
      </c>
      <c r="I77" s="63" t="s">
        <v>6</v>
      </c>
      <c r="J77" s="63" t="s">
        <v>238</v>
      </c>
      <c r="K77" s="211" t="s">
        <v>16</v>
      </c>
      <c r="L77" s="36"/>
      <c r="M77" s="212" t="s">
        <v>239</v>
      </c>
      <c r="N77" s="64"/>
      <c r="O77" s="64"/>
      <c r="P77" s="63" t="s">
        <v>3</v>
      </c>
      <c r="Q77" s="63" t="s">
        <v>5</v>
      </c>
      <c r="R77" s="63" t="s">
        <v>6</v>
      </c>
      <c r="S77" s="63" t="s">
        <v>238</v>
      </c>
      <c r="T77" s="64"/>
      <c r="U77" s="211" t="s">
        <v>16</v>
      </c>
      <c r="V77" s="36"/>
      <c r="W77" s="212" t="s">
        <v>346</v>
      </c>
      <c r="X77" s="64"/>
      <c r="Y77" s="64"/>
      <c r="Z77" s="64"/>
      <c r="AA77" s="64"/>
      <c r="AB77" s="64"/>
      <c r="AC77" s="64"/>
      <c r="AD77" s="64"/>
      <c r="AE77" s="64"/>
      <c r="AF77" s="237"/>
      <c r="AG77" s="237"/>
      <c r="AH77" s="238"/>
      <c r="AI77" s="158" t="s">
        <v>431</v>
      </c>
      <c r="AJ77" s="65"/>
      <c r="AK77" s="65"/>
      <c r="AL77" s="264" t="s">
        <v>3</v>
      </c>
      <c r="AM77" s="264" t="s">
        <v>5</v>
      </c>
      <c r="AN77" s="264" t="s">
        <v>6</v>
      </c>
      <c r="AO77" s="64"/>
      <c r="AP77" s="63" t="s">
        <v>441</v>
      </c>
      <c r="AQ77" s="100"/>
      <c r="AR77" s="25"/>
      <c r="AS77" s="25"/>
    </row>
    <row r="78" spans="1:45" ht="15" customHeight="1" x14ac:dyDescent="0.2">
      <c r="A78" s="2"/>
      <c r="B78" s="214">
        <v>2005</v>
      </c>
      <c r="C78" s="215" t="s">
        <v>160</v>
      </c>
      <c r="D78" s="216" t="s">
        <v>105</v>
      </c>
      <c r="E78" s="215"/>
      <c r="F78" s="215">
        <v>17</v>
      </c>
      <c r="G78" s="215"/>
      <c r="H78" s="217"/>
      <c r="I78" s="217"/>
      <c r="J78" s="217"/>
      <c r="K78" s="218"/>
      <c r="L78" s="39"/>
      <c r="M78" s="219" t="s">
        <v>267</v>
      </c>
      <c r="N78" s="215"/>
      <c r="O78" s="215">
        <v>20</v>
      </c>
      <c r="P78" s="215"/>
      <c r="Q78" s="215"/>
      <c r="R78" s="215"/>
      <c r="S78" s="215"/>
      <c r="T78" s="221"/>
      <c r="U78" s="239"/>
      <c r="V78" s="39"/>
      <c r="W78" s="226" t="s">
        <v>288</v>
      </c>
      <c r="X78" s="222"/>
      <c r="Y78" s="216"/>
      <c r="Z78" s="216"/>
      <c r="AA78" s="216"/>
      <c r="AB78" s="216"/>
      <c r="AC78" s="216"/>
      <c r="AD78" s="216"/>
      <c r="AE78" s="216"/>
      <c r="AF78" s="229"/>
      <c r="AG78" s="221"/>
      <c r="AH78" s="240"/>
      <c r="AI78" s="216" t="s">
        <v>442</v>
      </c>
      <c r="AJ78" s="216"/>
      <c r="AK78" s="216"/>
      <c r="AL78" s="223">
        <v>67</v>
      </c>
      <c r="AM78" s="223">
        <v>154</v>
      </c>
      <c r="AN78" s="223">
        <v>3</v>
      </c>
      <c r="AO78" s="216"/>
      <c r="AP78" s="269">
        <f>PRODUCT(AL78/AL90)</f>
        <v>0.84810126582278478</v>
      </c>
      <c r="AQ78" s="225"/>
      <c r="AR78" s="25"/>
      <c r="AS78" s="25"/>
    </row>
    <row r="79" spans="1:45" ht="15" customHeight="1" x14ac:dyDescent="0.2">
      <c r="A79" s="2"/>
      <c r="B79" s="214">
        <v>2006</v>
      </c>
      <c r="C79" s="215"/>
      <c r="D79" s="216"/>
      <c r="E79" s="215"/>
      <c r="F79" s="215">
        <v>18</v>
      </c>
      <c r="G79" s="215"/>
      <c r="H79" s="217"/>
      <c r="I79" s="217"/>
      <c r="J79" s="217"/>
      <c r="K79" s="218"/>
      <c r="L79" s="39"/>
      <c r="M79" s="219" t="s">
        <v>269</v>
      </c>
      <c r="N79" s="215"/>
      <c r="O79" s="215">
        <v>20</v>
      </c>
      <c r="P79" s="215"/>
      <c r="Q79" s="215"/>
      <c r="R79" s="215"/>
      <c r="S79" s="215"/>
      <c r="T79" s="221"/>
      <c r="U79" s="239"/>
      <c r="V79" s="39"/>
      <c r="W79" s="226" t="s">
        <v>265</v>
      </c>
      <c r="X79" s="222"/>
      <c r="Y79" s="222" t="s">
        <v>340</v>
      </c>
      <c r="Z79" s="216"/>
      <c r="AA79" s="216"/>
      <c r="AB79" s="216"/>
      <c r="AC79" s="216"/>
      <c r="AD79" s="216"/>
      <c r="AE79" s="216"/>
      <c r="AF79" s="216"/>
      <c r="AG79" s="216" t="s">
        <v>339</v>
      </c>
      <c r="AH79" s="218">
        <f>PRODUCT(100/47)</f>
        <v>2.1276595744680851</v>
      </c>
      <c r="AI79" s="216" t="s">
        <v>432</v>
      </c>
      <c r="AJ79" s="216"/>
      <c r="AK79" s="216"/>
      <c r="AL79" s="223"/>
      <c r="AM79" s="265">
        <f>PRODUCT(AM78/AL78)</f>
        <v>2.2985074626865671</v>
      </c>
      <c r="AN79" s="265">
        <f>PRODUCT(AN78/AL78)</f>
        <v>4.4776119402985072E-2</v>
      </c>
      <c r="AO79" s="216"/>
      <c r="AP79" s="216"/>
      <c r="AQ79" s="225"/>
      <c r="AR79" s="25"/>
      <c r="AS79" s="25"/>
    </row>
    <row r="80" spans="1:45" ht="15" customHeight="1" x14ac:dyDescent="0.2">
      <c r="A80" s="2"/>
      <c r="B80" s="214">
        <v>2007</v>
      </c>
      <c r="C80" s="215" t="s">
        <v>161</v>
      </c>
      <c r="D80" s="216" t="s">
        <v>105</v>
      </c>
      <c r="E80" s="215"/>
      <c r="F80" s="215">
        <v>19</v>
      </c>
      <c r="G80" s="215"/>
      <c r="H80" s="217"/>
      <c r="I80" s="217"/>
      <c r="J80" s="217"/>
      <c r="K80" s="218"/>
      <c r="L80" s="39"/>
      <c r="M80" s="219" t="s">
        <v>270</v>
      </c>
      <c r="N80" s="215"/>
      <c r="O80" s="215">
        <v>21</v>
      </c>
      <c r="P80" s="215"/>
      <c r="Q80" s="215"/>
      <c r="R80" s="215"/>
      <c r="S80" s="215"/>
      <c r="T80" s="221"/>
      <c r="U80" s="239"/>
      <c r="V80" s="39"/>
      <c r="W80" s="214"/>
      <c r="X80" s="222"/>
      <c r="Y80" s="216"/>
      <c r="Z80" s="216"/>
      <c r="AA80" s="216"/>
      <c r="AB80" s="216"/>
      <c r="AC80" s="216"/>
      <c r="AD80" s="216"/>
      <c r="AE80" s="216"/>
      <c r="AF80" s="229"/>
      <c r="AG80" s="216"/>
      <c r="AH80" s="240"/>
      <c r="AI80" s="216"/>
      <c r="AJ80" s="216"/>
      <c r="AK80" s="216"/>
      <c r="AL80" s="223"/>
      <c r="AM80" s="223"/>
      <c r="AN80" s="223"/>
      <c r="AO80" s="216"/>
      <c r="AP80" s="216"/>
      <c r="AQ80" s="225"/>
      <c r="AR80" s="25"/>
      <c r="AS80" s="25"/>
    </row>
    <row r="81" spans="1:45" ht="15" customHeight="1" x14ac:dyDescent="0.2">
      <c r="A81" s="2"/>
      <c r="B81" s="214">
        <v>2008</v>
      </c>
      <c r="C81" s="215" t="s">
        <v>73</v>
      </c>
      <c r="D81" s="216" t="s">
        <v>105</v>
      </c>
      <c r="E81" s="215"/>
      <c r="F81" s="215">
        <v>20</v>
      </c>
      <c r="G81" s="215"/>
      <c r="H81" s="217"/>
      <c r="I81" s="217"/>
      <c r="J81" s="217"/>
      <c r="K81" s="218"/>
      <c r="L81" s="39"/>
      <c r="M81" s="219" t="s">
        <v>271</v>
      </c>
      <c r="N81" s="215"/>
      <c r="O81" s="215"/>
      <c r="P81" s="215"/>
      <c r="Q81" s="215"/>
      <c r="R81" s="215"/>
      <c r="S81" s="215"/>
      <c r="T81" s="221"/>
      <c r="U81" s="239"/>
      <c r="V81" s="39"/>
      <c r="W81" s="219" t="s">
        <v>341</v>
      </c>
      <c r="X81" s="222"/>
      <c r="Y81" s="216"/>
      <c r="Z81" s="216"/>
      <c r="AA81" s="216"/>
      <c r="AB81" s="216"/>
      <c r="AC81" s="216"/>
      <c r="AD81" s="216"/>
      <c r="AE81" s="222"/>
      <c r="AF81" s="229"/>
      <c r="AG81" s="221"/>
      <c r="AH81" s="228"/>
      <c r="AI81" s="248" t="s">
        <v>435</v>
      </c>
      <c r="AJ81" s="216"/>
      <c r="AK81" s="216"/>
      <c r="AL81" s="223">
        <v>0</v>
      </c>
      <c r="AM81" s="223">
        <v>0</v>
      </c>
      <c r="AN81" s="223">
        <v>0</v>
      </c>
      <c r="AO81" s="216"/>
      <c r="AP81" s="269">
        <f>PRODUCT(AL81/AL90)</f>
        <v>0</v>
      </c>
      <c r="AQ81" s="225"/>
      <c r="AR81" s="25"/>
      <c r="AS81" s="25"/>
    </row>
    <row r="82" spans="1:45" ht="15" customHeight="1" x14ac:dyDescent="0.2">
      <c r="A82" s="2"/>
      <c r="B82" s="214">
        <v>2009</v>
      </c>
      <c r="C82" s="215" t="s">
        <v>73</v>
      </c>
      <c r="D82" s="216" t="s">
        <v>88</v>
      </c>
      <c r="E82" s="215"/>
      <c r="F82" s="215">
        <v>21</v>
      </c>
      <c r="G82" s="215"/>
      <c r="H82" s="217"/>
      <c r="I82" s="217"/>
      <c r="J82" s="217"/>
      <c r="K82" s="218"/>
      <c r="L82" s="39"/>
      <c r="M82" s="219" t="s">
        <v>272</v>
      </c>
      <c r="N82" s="215"/>
      <c r="O82" s="215"/>
      <c r="P82" s="215"/>
      <c r="Q82" s="215"/>
      <c r="R82" s="215"/>
      <c r="S82" s="215"/>
      <c r="T82" s="221"/>
      <c r="U82" s="239"/>
      <c r="V82" s="39"/>
      <c r="W82" s="226" t="s">
        <v>265</v>
      </c>
      <c r="X82" s="222"/>
      <c r="Y82" s="222" t="s">
        <v>344</v>
      </c>
      <c r="Z82" s="216"/>
      <c r="AA82" s="216"/>
      <c r="AB82" s="216"/>
      <c r="AC82" s="216"/>
      <c r="AD82" s="216"/>
      <c r="AE82" s="222"/>
      <c r="AF82" s="229"/>
      <c r="AG82" s="222" t="s">
        <v>343</v>
      </c>
      <c r="AH82" s="218">
        <v>2.1739130434782608</v>
      </c>
      <c r="AI82" s="216" t="s">
        <v>432</v>
      </c>
      <c r="AJ82" s="216"/>
      <c r="AK82" s="216"/>
      <c r="AL82" s="223"/>
      <c r="AM82" s="265">
        <v>0</v>
      </c>
      <c r="AN82" s="265">
        <v>0</v>
      </c>
      <c r="AO82" s="216"/>
      <c r="AP82" s="216"/>
      <c r="AQ82" s="225"/>
      <c r="AR82" s="25"/>
      <c r="AS82" s="25"/>
    </row>
    <row r="83" spans="1:45" ht="15" customHeight="1" x14ac:dyDescent="0.2">
      <c r="A83" s="2"/>
      <c r="B83" s="214">
        <v>2010</v>
      </c>
      <c r="C83" s="215" t="s">
        <v>73</v>
      </c>
      <c r="D83" s="216" t="s">
        <v>88</v>
      </c>
      <c r="E83" s="215"/>
      <c r="F83" s="215">
        <v>22</v>
      </c>
      <c r="G83" s="215"/>
      <c r="H83" s="217"/>
      <c r="I83" s="217"/>
      <c r="J83" s="217"/>
      <c r="K83" s="218"/>
      <c r="L83" s="39"/>
      <c r="M83" s="219" t="s">
        <v>273</v>
      </c>
      <c r="N83" s="215"/>
      <c r="O83" s="215"/>
      <c r="P83" s="215"/>
      <c r="Q83" s="217"/>
      <c r="R83" s="215"/>
      <c r="S83" s="215"/>
      <c r="T83" s="221"/>
      <c r="U83" s="239"/>
      <c r="V83" s="39"/>
      <c r="W83" s="214"/>
      <c r="X83" s="216"/>
      <c r="Y83" s="216"/>
      <c r="Z83" s="216"/>
      <c r="AA83" s="216"/>
      <c r="AB83" s="216"/>
      <c r="AC83" s="216"/>
      <c r="AD83" s="216"/>
      <c r="AE83" s="222"/>
      <c r="AF83" s="229"/>
      <c r="AG83" s="221"/>
      <c r="AH83" s="228"/>
      <c r="AI83" s="216"/>
      <c r="AJ83" s="216"/>
      <c r="AK83" s="216"/>
      <c r="AL83" s="223"/>
      <c r="AM83" s="223"/>
      <c r="AN83" s="223"/>
      <c r="AO83" s="216"/>
      <c r="AP83" s="216"/>
      <c r="AQ83" s="225"/>
      <c r="AR83" s="25"/>
      <c r="AS83" s="25"/>
    </row>
    <row r="84" spans="1:45" ht="15" customHeight="1" x14ac:dyDescent="0.2">
      <c r="A84" s="2"/>
      <c r="B84" s="214">
        <v>2011</v>
      </c>
      <c r="C84" s="215" t="s">
        <v>58</v>
      </c>
      <c r="D84" s="216" t="s">
        <v>89</v>
      </c>
      <c r="E84" s="215"/>
      <c r="F84" s="215">
        <v>23</v>
      </c>
      <c r="G84" s="215">
        <v>6</v>
      </c>
      <c r="H84" s="217">
        <f t="shared" ref="H84:H90" si="18">PRODUCT((V14+W14)/U14)</f>
        <v>2</v>
      </c>
      <c r="I84" s="217">
        <f t="shared" ref="I84:I90" si="19">PRODUCT(X14/U14)</f>
        <v>0</v>
      </c>
      <c r="J84" s="217">
        <f t="shared" ref="J84:J90" si="20">PRODUCT(V14+W14+X14)/U14</f>
        <v>2</v>
      </c>
      <c r="K84" s="218">
        <f t="shared" ref="K84:K90" si="21">PRODUCT(Y14/U14)</f>
        <v>2.5</v>
      </c>
      <c r="L84" s="39"/>
      <c r="M84" s="219" t="s">
        <v>275</v>
      </c>
      <c r="N84" s="215"/>
      <c r="O84" s="215"/>
      <c r="P84" s="215" t="s">
        <v>290</v>
      </c>
      <c r="Q84" s="217" t="s">
        <v>296</v>
      </c>
      <c r="R84" s="215"/>
      <c r="S84" s="215" t="s">
        <v>308</v>
      </c>
      <c r="T84" s="221"/>
      <c r="U84" s="239" t="s">
        <v>315</v>
      </c>
      <c r="V84" s="39"/>
      <c r="W84" s="214"/>
      <c r="X84" s="216"/>
      <c r="Y84" s="216"/>
      <c r="Z84" s="216"/>
      <c r="AA84" s="216"/>
      <c r="AB84" s="216"/>
      <c r="AC84" s="216"/>
      <c r="AD84" s="216"/>
      <c r="AE84" s="222"/>
      <c r="AF84" s="229"/>
      <c r="AG84" s="221"/>
      <c r="AH84" s="228"/>
      <c r="AI84" s="248" t="s">
        <v>434</v>
      </c>
      <c r="AJ84" s="216"/>
      <c r="AK84" s="216"/>
      <c r="AL84" s="223">
        <v>12</v>
      </c>
      <c r="AM84" s="223">
        <v>23</v>
      </c>
      <c r="AN84" s="223">
        <v>2</v>
      </c>
      <c r="AO84" s="216"/>
      <c r="AP84" s="269">
        <f>PRODUCT(AL84/AL90)</f>
        <v>0.15189873417721519</v>
      </c>
      <c r="AQ84" s="225"/>
      <c r="AR84" s="25"/>
      <c r="AS84" s="25"/>
    </row>
    <row r="85" spans="1:45" ht="15" customHeight="1" x14ac:dyDescent="0.2">
      <c r="A85" s="2"/>
      <c r="B85" s="214">
        <v>2012</v>
      </c>
      <c r="C85" s="215" t="s">
        <v>58</v>
      </c>
      <c r="D85" s="216" t="s">
        <v>89</v>
      </c>
      <c r="E85" s="215"/>
      <c r="F85" s="215">
        <v>24</v>
      </c>
      <c r="G85" s="241">
        <v>6</v>
      </c>
      <c r="H85" s="217">
        <f t="shared" si="18"/>
        <v>1.8333333333333333</v>
      </c>
      <c r="I85" s="260">
        <f t="shared" si="19"/>
        <v>0.33333333333333331</v>
      </c>
      <c r="J85" s="217">
        <f t="shared" si="20"/>
        <v>2.1666666666666665</v>
      </c>
      <c r="K85" s="218">
        <f t="shared" si="21"/>
        <v>3</v>
      </c>
      <c r="L85" s="39"/>
      <c r="M85" s="219" t="s">
        <v>277</v>
      </c>
      <c r="N85" s="215"/>
      <c r="O85" s="215"/>
      <c r="P85" s="215" t="s">
        <v>291</v>
      </c>
      <c r="Q85" s="217" t="s">
        <v>297</v>
      </c>
      <c r="R85" s="215" t="s">
        <v>300</v>
      </c>
      <c r="S85" s="215" t="s">
        <v>309</v>
      </c>
      <c r="T85" s="221"/>
      <c r="U85" s="239" t="s">
        <v>316</v>
      </c>
      <c r="V85" s="39"/>
      <c r="W85" s="214"/>
      <c r="X85" s="216"/>
      <c r="Y85" s="216"/>
      <c r="Z85" s="216"/>
      <c r="AA85" s="216"/>
      <c r="AB85" s="216"/>
      <c r="AC85" s="216"/>
      <c r="AD85" s="216"/>
      <c r="AE85" s="222"/>
      <c r="AF85" s="229"/>
      <c r="AG85" s="221"/>
      <c r="AH85" s="228"/>
      <c r="AI85" s="216" t="s">
        <v>432</v>
      </c>
      <c r="AJ85" s="216"/>
      <c r="AK85" s="216"/>
      <c r="AL85" s="223"/>
      <c r="AM85" s="265">
        <f>PRODUCT(AM84/AL84)</f>
        <v>1.9166666666666667</v>
      </c>
      <c r="AN85" s="265">
        <f>PRODUCT(AN84/AL84)</f>
        <v>0.16666666666666666</v>
      </c>
      <c r="AO85" s="216"/>
      <c r="AP85" s="216"/>
      <c r="AQ85" s="225"/>
      <c r="AR85" s="25"/>
      <c r="AS85" s="25"/>
    </row>
    <row r="86" spans="1:45" ht="15" customHeight="1" x14ac:dyDescent="0.2">
      <c r="A86" s="2"/>
      <c r="B86" s="214">
        <v>2013</v>
      </c>
      <c r="C86" s="215" t="s">
        <v>67</v>
      </c>
      <c r="D86" s="216" t="s">
        <v>91</v>
      </c>
      <c r="E86" s="215"/>
      <c r="F86" s="215">
        <v>25</v>
      </c>
      <c r="G86" s="215">
        <v>10</v>
      </c>
      <c r="H86" s="217">
        <f t="shared" si="18"/>
        <v>2.2999999999999998</v>
      </c>
      <c r="I86" s="217">
        <f t="shared" si="19"/>
        <v>0.1</v>
      </c>
      <c r="J86" s="217">
        <f t="shared" si="20"/>
        <v>2.4</v>
      </c>
      <c r="K86" s="218">
        <f t="shared" si="21"/>
        <v>3.5</v>
      </c>
      <c r="L86" s="39"/>
      <c r="M86" s="219" t="s">
        <v>279</v>
      </c>
      <c r="N86" s="215"/>
      <c r="O86" s="215"/>
      <c r="P86" s="215" t="s">
        <v>292</v>
      </c>
      <c r="Q86" s="217" t="s">
        <v>298</v>
      </c>
      <c r="R86" s="215" t="s">
        <v>301</v>
      </c>
      <c r="S86" s="215" t="s">
        <v>268</v>
      </c>
      <c r="T86" s="221"/>
      <c r="U86" s="239" t="s">
        <v>317</v>
      </c>
      <c r="V86" s="39"/>
      <c r="W86" s="226"/>
      <c r="X86" s="216"/>
      <c r="Y86" s="216"/>
      <c r="Z86" s="216"/>
      <c r="AA86" s="216"/>
      <c r="AB86" s="216"/>
      <c r="AC86" s="216"/>
      <c r="AD86" s="216"/>
      <c r="AE86" s="222"/>
      <c r="AF86" s="229"/>
      <c r="AG86" s="221"/>
      <c r="AH86" s="228"/>
      <c r="AI86" s="216"/>
      <c r="AJ86" s="216"/>
      <c r="AK86" s="216"/>
      <c r="AL86" s="216"/>
      <c r="AM86" s="222"/>
      <c r="AN86" s="216"/>
      <c r="AO86" s="216"/>
      <c r="AP86" s="216"/>
      <c r="AQ86" s="225"/>
      <c r="AR86" s="25"/>
      <c r="AS86" s="25"/>
    </row>
    <row r="87" spans="1:45" ht="15" customHeight="1" x14ac:dyDescent="0.2">
      <c r="A87" s="2"/>
      <c r="B87" s="214">
        <v>2014</v>
      </c>
      <c r="C87" s="215" t="s">
        <v>67</v>
      </c>
      <c r="D87" s="216" t="s">
        <v>91</v>
      </c>
      <c r="E87" s="215"/>
      <c r="F87" s="215">
        <v>26</v>
      </c>
      <c r="G87" s="241">
        <v>10</v>
      </c>
      <c r="H87" s="217">
        <f t="shared" si="18"/>
        <v>2.4</v>
      </c>
      <c r="I87" s="217">
        <f t="shared" si="19"/>
        <v>0</v>
      </c>
      <c r="J87" s="217">
        <f t="shared" si="20"/>
        <v>2.4</v>
      </c>
      <c r="K87" s="218">
        <f t="shared" si="21"/>
        <v>3.3</v>
      </c>
      <c r="L87" s="39"/>
      <c r="M87" s="219" t="s">
        <v>281</v>
      </c>
      <c r="N87" s="215"/>
      <c r="O87" s="215"/>
      <c r="P87" s="215" t="s">
        <v>293</v>
      </c>
      <c r="Q87" s="217" t="s">
        <v>299</v>
      </c>
      <c r="R87" s="215" t="s">
        <v>302</v>
      </c>
      <c r="S87" s="215" t="s">
        <v>282</v>
      </c>
      <c r="T87" s="221"/>
      <c r="U87" s="239" t="s">
        <v>318</v>
      </c>
      <c r="V87" s="39"/>
      <c r="W87" s="226"/>
      <c r="X87" s="216"/>
      <c r="Y87" s="216"/>
      <c r="Z87" s="216"/>
      <c r="AA87" s="216"/>
      <c r="AB87" s="216"/>
      <c r="AC87" s="216"/>
      <c r="AD87" s="216"/>
      <c r="AE87" s="222"/>
      <c r="AF87" s="227"/>
      <c r="AG87" s="221"/>
      <c r="AH87" s="228"/>
      <c r="AI87" s="248" t="s">
        <v>433</v>
      </c>
      <c r="AJ87" s="216"/>
      <c r="AK87" s="216"/>
      <c r="AL87" s="223">
        <v>0</v>
      </c>
      <c r="AM87" s="223">
        <v>0</v>
      </c>
      <c r="AN87" s="223">
        <v>0</v>
      </c>
      <c r="AO87" s="216"/>
      <c r="AP87" s="269">
        <f>PRODUCT(AL87/AL90)</f>
        <v>0</v>
      </c>
      <c r="AQ87" s="225"/>
      <c r="AR87" s="25"/>
      <c r="AS87" s="25"/>
    </row>
    <row r="88" spans="1:45" ht="15" customHeight="1" x14ac:dyDescent="0.2">
      <c r="A88" s="2"/>
      <c r="B88" s="214">
        <v>2015</v>
      </c>
      <c r="C88" s="215" t="s">
        <v>67</v>
      </c>
      <c r="D88" s="216" t="s">
        <v>91</v>
      </c>
      <c r="E88" s="215"/>
      <c r="F88" s="215">
        <v>27</v>
      </c>
      <c r="G88" s="215">
        <v>8</v>
      </c>
      <c r="H88" s="217">
        <f t="shared" si="18"/>
        <v>1.5</v>
      </c>
      <c r="I88" s="217">
        <f t="shared" si="19"/>
        <v>0</v>
      </c>
      <c r="J88" s="217">
        <f t="shared" si="20"/>
        <v>1.5</v>
      </c>
      <c r="K88" s="218">
        <f t="shared" si="21"/>
        <v>2.125</v>
      </c>
      <c r="L88" s="39"/>
      <c r="M88" s="219" t="s">
        <v>283</v>
      </c>
      <c r="N88" s="215"/>
      <c r="O88" s="215"/>
      <c r="P88" s="215" t="s">
        <v>294</v>
      </c>
      <c r="Q88" s="217" t="s">
        <v>280</v>
      </c>
      <c r="R88" s="215" t="s">
        <v>303</v>
      </c>
      <c r="S88" s="215" t="s">
        <v>310</v>
      </c>
      <c r="T88" s="221"/>
      <c r="U88" s="239" t="s">
        <v>319</v>
      </c>
      <c r="V88" s="39"/>
      <c r="W88" s="242"/>
      <c r="X88" s="216"/>
      <c r="Y88" s="216"/>
      <c r="Z88" s="216"/>
      <c r="AA88" s="216"/>
      <c r="AB88" s="216"/>
      <c r="AC88" s="216"/>
      <c r="AD88" s="216"/>
      <c r="AE88" s="220"/>
      <c r="AF88" s="221"/>
      <c r="AG88" s="221"/>
      <c r="AH88" s="240"/>
      <c r="AI88" s="216" t="s">
        <v>432</v>
      </c>
      <c r="AJ88" s="216"/>
      <c r="AK88" s="216"/>
      <c r="AL88" s="223"/>
      <c r="AM88" s="265">
        <v>0</v>
      </c>
      <c r="AN88" s="265">
        <v>0</v>
      </c>
      <c r="AO88" s="216"/>
      <c r="AP88" s="216"/>
      <c r="AQ88" s="225"/>
      <c r="AR88" s="25"/>
      <c r="AS88" s="25"/>
    </row>
    <row r="89" spans="1:45" ht="15" customHeight="1" x14ac:dyDescent="0.2">
      <c r="A89" s="2"/>
      <c r="B89" s="214">
        <v>2016</v>
      </c>
      <c r="C89" s="215" t="s">
        <v>67</v>
      </c>
      <c r="D89" s="216" t="s">
        <v>91</v>
      </c>
      <c r="E89" s="215"/>
      <c r="F89" s="215">
        <v>28</v>
      </c>
      <c r="G89" s="215">
        <v>9</v>
      </c>
      <c r="H89" s="217">
        <f t="shared" si="18"/>
        <v>2.6666666666666665</v>
      </c>
      <c r="I89" s="217">
        <f t="shared" si="19"/>
        <v>0</v>
      </c>
      <c r="J89" s="217">
        <f t="shared" si="20"/>
        <v>2.6666666666666665</v>
      </c>
      <c r="K89" s="259">
        <f t="shared" si="21"/>
        <v>4.4444444444444446</v>
      </c>
      <c r="L89" s="39"/>
      <c r="M89" s="219" t="s">
        <v>284</v>
      </c>
      <c r="N89" s="215"/>
      <c r="O89" s="215"/>
      <c r="P89" s="215" t="s">
        <v>266</v>
      </c>
      <c r="Q89" s="217" t="s">
        <v>276</v>
      </c>
      <c r="R89" s="215" t="s">
        <v>304</v>
      </c>
      <c r="S89" s="215" t="s">
        <v>311</v>
      </c>
      <c r="T89" s="221"/>
      <c r="U89" s="239" t="s">
        <v>320</v>
      </c>
      <c r="V89" s="39"/>
      <c r="W89" s="242"/>
      <c r="X89" s="216"/>
      <c r="Y89" s="216"/>
      <c r="Z89" s="216"/>
      <c r="AA89" s="216"/>
      <c r="AB89" s="216"/>
      <c r="AC89" s="216"/>
      <c r="AD89" s="216"/>
      <c r="AE89" s="220"/>
      <c r="AF89" s="221"/>
      <c r="AG89" s="221"/>
      <c r="AH89" s="240"/>
      <c r="AI89" s="216"/>
      <c r="AJ89" s="216"/>
      <c r="AK89" s="216"/>
      <c r="AL89" s="216"/>
      <c r="AM89" s="222"/>
      <c r="AN89" s="216"/>
      <c r="AO89" s="216"/>
      <c r="AP89" s="216"/>
      <c r="AQ89" s="225"/>
      <c r="AR89" s="25"/>
      <c r="AS89" s="25"/>
    </row>
    <row r="90" spans="1:45" ht="15" customHeight="1" x14ac:dyDescent="0.2">
      <c r="A90" s="2"/>
      <c r="B90" s="214">
        <v>2017</v>
      </c>
      <c r="C90" s="215" t="s">
        <v>67</v>
      </c>
      <c r="D90" s="216" t="s">
        <v>91</v>
      </c>
      <c r="E90" s="215"/>
      <c r="F90" s="215">
        <v>29</v>
      </c>
      <c r="G90" s="215">
        <v>11</v>
      </c>
      <c r="H90" s="260">
        <f t="shared" si="18"/>
        <v>2.7272727272727271</v>
      </c>
      <c r="I90" s="217">
        <f t="shared" si="19"/>
        <v>9.0909090909090912E-2</v>
      </c>
      <c r="J90" s="260">
        <f t="shared" si="20"/>
        <v>2.8181818181818183</v>
      </c>
      <c r="K90" s="218">
        <f t="shared" si="21"/>
        <v>3.3636363636363638</v>
      </c>
      <c r="L90" s="39"/>
      <c r="M90" s="219" t="s">
        <v>285</v>
      </c>
      <c r="N90" s="215"/>
      <c r="O90" s="215"/>
      <c r="P90" s="215" t="s">
        <v>295</v>
      </c>
      <c r="Q90" s="217" t="s">
        <v>198</v>
      </c>
      <c r="R90" s="215" t="s">
        <v>305</v>
      </c>
      <c r="S90" s="215" t="s">
        <v>312</v>
      </c>
      <c r="T90" s="221"/>
      <c r="U90" s="239" t="s">
        <v>274</v>
      </c>
      <c r="V90" s="39"/>
      <c r="W90" s="242"/>
      <c r="X90" s="220"/>
      <c r="Y90" s="220"/>
      <c r="Z90" s="220"/>
      <c r="AA90" s="220"/>
      <c r="AB90" s="220"/>
      <c r="AC90" s="220"/>
      <c r="AD90" s="220"/>
      <c r="AE90" s="220"/>
      <c r="AF90" s="221"/>
      <c r="AG90" s="221"/>
      <c r="AH90" s="240"/>
      <c r="AI90" s="216" t="s">
        <v>7</v>
      </c>
      <c r="AJ90" s="216"/>
      <c r="AK90" s="216"/>
      <c r="AL90" s="216">
        <f>PRODUCT(AL78+AL81+AL84+AL87)</f>
        <v>79</v>
      </c>
      <c r="AM90" s="216">
        <f t="shared" ref="AM90:AN90" si="22">PRODUCT(AM78+AM81+AM84+AM87)</f>
        <v>177</v>
      </c>
      <c r="AN90" s="216">
        <f t="shared" si="22"/>
        <v>5</v>
      </c>
      <c r="AO90" s="216"/>
      <c r="AP90" s="216"/>
      <c r="AQ90" s="225"/>
      <c r="AR90" s="25"/>
      <c r="AS90" s="25"/>
    </row>
    <row r="91" spans="1:45" ht="15" customHeight="1" x14ac:dyDescent="0.2">
      <c r="A91" s="2"/>
      <c r="B91" s="214">
        <v>2018</v>
      </c>
      <c r="C91" s="215" t="s">
        <v>66</v>
      </c>
      <c r="D91" s="216" t="s">
        <v>91</v>
      </c>
      <c r="E91" s="215"/>
      <c r="F91" s="215">
        <v>30</v>
      </c>
      <c r="G91" s="215">
        <v>9</v>
      </c>
      <c r="H91" s="217">
        <f t="shared" ref="H91:H92" si="23">PRODUCT((V21+W21)/U21)</f>
        <v>2.1111111111111112</v>
      </c>
      <c r="I91" s="217">
        <f t="shared" ref="I91:I92" si="24">PRODUCT(X21/U21)</f>
        <v>0.1111111111111111</v>
      </c>
      <c r="J91" s="217">
        <f t="shared" ref="J91:J92" si="25">PRODUCT(V21+W21+X21)/U21</f>
        <v>2.2222222222222223</v>
      </c>
      <c r="K91" s="218">
        <f t="shared" ref="K91:K92" si="26">PRODUCT(Y21/U21)</f>
        <v>2.7777777777777777</v>
      </c>
      <c r="L91" s="39"/>
      <c r="M91" s="219" t="s">
        <v>286</v>
      </c>
      <c r="N91" s="215"/>
      <c r="O91" s="215"/>
      <c r="P91" s="215" t="s">
        <v>278</v>
      </c>
      <c r="Q91" s="217" t="s">
        <v>198</v>
      </c>
      <c r="R91" s="261" t="s">
        <v>306</v>
      </c>
      <c r="S91" s="215" t="s">
        <v>313</v>
      </c>
      <c r="T91" s="221"/>
      <c r="U91" s="239" t="s">
        <v>321</v>
      </c>
      <c r="V91" s="39"/>
      <c r="W91" s="242"/>
      <c r="X91" s="220"/>
      <c r="Y91" s="220"/>
      <c r="Z91" s="220"/>
      <c r="AA91" s="220"/>
      <c r="AB91" s="220"/>
      <c r="AC91" s="220"/>
      <c r="AD91" s="220"/>
      <c r="AE91" s="220"/>
      <c r="AF91" s="220"/>
      <c r="AG91" s="220"/>
      <c r="AH91" s="224"/>
      <c r="AI91" s="216" t="s">
        <v>432</v>
      </c>
      <c r="AJ91" s="216"/>
      <c r="AK91" s="216"/>
      <c r="AL91" s="216"/>
      <c r="AM91" s="265">
        <f>PRODUCT(AM90/AL90)</f>
        <v>2.240506329113924</v>
      </c>
      <c r="AN91" s="265">
        <f>PRODUCT(AN90/AL90)</f>
        <v>6.3291139240506333E-2</v>
      </c>
      <c r="AO91" s="216"/>
      <c r="AP91" s="216"/>
      <c r="AQ91" s="225"/>
      <c r="AR91" s="25"/>
      <c r="AS91" s="25"/>
    </row>
    <row r="92" spans="1:45" ht="15" customHeight="1" x14ac:dyDescent="0.2">
      <c r="A92" s="2"/>
      <c r="B92" s="214">
        <v>2019</v>
      </c>
      <c r="C92" s="215" t="s">
        <v>66</v>
      </c>
      <c r="D92" s="216" t="s">
        <v>91</v>
      </c>
      <c r="E92" s="215"/>
      <c r="F92" s="215">
        <v>31</v>
      </c>
      <c r="G92" s="215">
        <v>10</v>
      </c>
      <c r="H92" s="217">
        <f t="shared" si="23"/>
        <v>2.2000000000000002</v>
      </c>
      <c r="I92" s="217">
        <f t="shared" si="24"/>
        <v>0</v>
      </c>
      <c r="J92" s="217">
        <f t="shared" si="25"/>
        <v>2.2000000000000002</v>
      </c>
      <c r="K92" s="218">
        <f t="shared" si="26"/>
        <v>3.7</v>
      </c>
      <c r="L92" s="39"/>
      <c r="M92" s="219" t="s">
        <v>287</v>
      </c>
      <c r="N92" s="215"/>
      <c r="O92" s="215"/>
      <c r="P92" s="261" t="s">
        <v>234</v>
      </c>
      <c r="Q92" s="260" t="s">
        <v>161</v>
      </c>
      <c r="R92" s="215" t="s">
        <v>307</v>
      </c>
      <c r="S92" s="261" t="s">
        <v>314</v>
      </c>
      <c r="T92" s="262"/>
      <c r="U92" s="263" t="s">
        <v>235</v>
      </c>
      <c r="V92" s="39"/>
      <c r="W92" s="242"/>
      <c r="X92" s="220"/>
      <c r="Y92" s="220"/>
      <c r="Z92" s="220"/>
      <c r="AA92" s="220"/>
      <c r="AB92" s="220"/>
      <c r="AC92" s="220"/>
      <c r="AD92" s="220"/>
      <c r="AE92" s="220"/>
      <c r="AF92" s="220"/>
      <c r="AG92" s="220"/>
      <c r="AH92" s="224"/>
      <c r="AI92" s="216"/>
      <c r="AJ92" s="216"/>
      <c r="AK92" s="216"/>
      <c r="AL92" s="216"/>
      <c r="AM92" s="222"/>
      <c r="AN92" s="216"/>
      <c r="AO92" s="216"/>
      <c r="AP92" s="216"/>
      <c r="AQ92" s="225"/>
      <c r="AR92" s="25"/>
      <c r="AS92" s="25"/>
    </row>
    <row r="93" spans="1:45" ht="15" customHeight="1" x14ac:dyDescent="0.2">
      <c r="A93" s="2"/>
      <c r="B93" s="214">
        <v>2019</v>
      </c>
      <c r="C93" s="215" t="s">
        <v>160</v>
      </c>
      <c r="D93" s="216" t="s">
        <v>452</v>
      </c>
      <c r="E93" s="215"/>
      <c r="F93" s="215">
        <v>32</v>
      </c>
      <c r="G93" s="215"/>
      <c r="H93" s="217"/>
      <c r="I93" s="217"/>
      <c r="J93" s="217"/>
      <c r="K93" s="218"/>
      <c r="L93" s="39"/>
      <c r="M93" s="219"/>
      <c r="N93" s="215"/>
      <c r="O93" s="215"/>
      <c r="P93" s="215"/>
      <c r="Q93" s="215"/>
      <c r="R93" s="215"/>
      <c r="S93" s="215"/>
      <c r="T93" s="215"/>
      <c r="U93" s="239"/>
      <c r="V93" s="39"/>
      <c r="W93" s="242"/>
      <c r="X93" s="220"/>
      <c r="Y93" s="220"/>
      <c r="Z93" s="220"/>
      <c r="AA93" s="220"/>
      <c r="AB93" s="220"/>
      <c r="AC93" s="220"/>
      <c r="AD93" s="220"/>
      <c r="AE93" s="220"/>
      <c r="AF93" s="220"/>
      <c r="AG93" s="220"/>
      <c r="AH93" s="224"/>
      <c r="AI93" s="216"/>
      <c r="AJ93" s="216"/>
      <c r="AK93" s="216"/>
      <c r="AL93" s="216"/>
      <c r="AM93" s="222"/>
      <c r="AN93" s="216"/>
      <c r="AO93" s="216"/>
      <c r="AP93" s="216"/>
      <c r="AQ93" s="225"/>
      <c r="AR93" s="25"/>
      <c r="AS93" s="25"/>
    </row>
    <row r="94" spans="1:45" s="10" customFormat="1" ht="15" customHeight="1" x14ac:dyDescent="0.25">
      <c r="A94" s="24"/>
      <c r="B94" s="230"/>
      <c r="C94" s="231"/>
      <c r="D94" s="231"/>
      <c r="E94" s="231"/>
      <c r="F94" s="231"/>
      <c r="G94" s="231"/>
      <c r="H94" s="232"/>
      <c r="I94" s="232"/>
      <c r="J94" s="232"/>
      <c r="K94" s="233"/>
      <c r="L94" s="39"/>
      <c r="M94" s="230"/>
      <c r="N94" s="231"/>
      <c r="O94" s="231"/>
      <c r="P94" s="231"/>
      <c r="Q94" s="231"/>
      <c r="R94" s="231"/>
      <c r="S94" s="231"/>
      <c r="T94" s="231"/>
      <c r="U94" s="233"/>
      <c r="V94" s="39"/>
      <c r="W94" s="230"/>
      <c r="X94" s="231"/>
      <c r="Y94" s="231"/>
      <c r="Z94" s="231"/>
      <c r="AA94" s="231"/>
      <c r="AB94" s="231"/>
      <c r="AC94" s="231"/>
      <c r="AD94" s="231"/>
      <c r="AE94" s="231"/>
      <c r="AF94" s="231"/>
      <c r="AG94" s="231"/>
      <c r="AH94" s="234"/>
      <c r="AI94" s="231"/>
      <c r="AJ94" s="231"/>
      <c r="AK94" s="231"/>
      <c r="AL94" s="231"/>
      <c r="AM94" s="231"/>
      <c r="AN94" s="231"/>
      <c r="AO94" s="231"/>
      <c r="AP94" s="231"/>
      <c r="AQ94" s="234"/>
      <c r="AR94" s="36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25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40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5"/>
      <c r="P154" s="25"/>
      <c r="Q154" s="25"/>
      <c r="R154" s="25"/>
      <c r="S154" s="25"/>
      <c r="T154" s="25"/>
      <c r="U154" s="36"/>
      <c r="V154" s="39"/>
      <c r="W154" s="36"/>
      <c r="X154" s="36"/>
      <c r="Y154" s="25"/>
      <c r="Z154" s="25"/>
      <c r="AA154" s="25"/>
      <c r="AB154" s="25"/>
      <c r="AC154" s="25"/>
      <c r="AD154" s="25"/>
      <c r="AE154" s="25"/>
      <c r="AF154" s="25"/>
      <c r="AG154" s="25"/>
      <c r="AH154" s="58"/>
      <c r="AI154" s="36"/>
      <c r="AJ154" s="36"/>
      <c r="AK154" s="25"/>
      <c r="AL154" s="25"/>
      <c r="AM154" s="25"/>
      <c r="AN154" s="25"/>
      <c r="AO154" s="25"/>
      <c r="AP154" s="25"/>
      <c r="AQ154" s="25"/>
      <c r="AR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5"/>
      <c r="P155" s="25"/>
      <c r="Q155" s="25"/>
      <c r="R155" s="25"/>
      <c r="S155" s="25"/>
      <c r="T155" s="25"/>
      <c r="U155" s="36"/>
      <c r="V155" s="39"/>
      <c r="W155" s="36"/>
      <c r="X155" s="36"/>
      <c r="Y155" s="25"/>
      <c r="Z155" s="25"/>
      <c r="AA155" s="25"/>
      <c r="AB155" s="25"/>
      <c r="AC155" s="25"/>
      <c r="AD155" s="25"/>
      <c r="AE155" s="25"/>
      <c r="AF155" s="25"/>
      <c r="AG155" s="25"/>
      <c r="AH155" s="58"/>
      <c r="AI155" s="36"/>
      <c r="AJ155" s="36"/>
      <c r="AK155" s="25"/>
      <c r="AL155" s="25"/>
      <c r="AM155" s="25"/>
      <c r="AN155" s="25"/>
      <c r="AO155" s="25"/>
      <c r="AP155" s="25"/>
      <c r="AQ155" s="25"/>
      <c r="AR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5"/>
      <c r="P156" s="25"/>
      <c r="Q156" s="25"/>
      <c r="R156" s="25"/>
      <c r="S156" s="25"/>
      <c r="T156" s="25"/>
      <c r="U156" s="36"/>
      <c r="V156" s="39"/>
      <c r="W156" s="36"/>
      <c r="X156" s="36"/>
      <c r="Y156" s="25"/>
      <c r="Z156" s="25"/>
      <c r="AA156" s="25"/>
      <c r="AB156" s="25"/>
      <c r="AC156" s="25"/>
      <c r="AD156" s="25"/>
      <c r="AE156" s="25"/>
      <c r="AF156" s="25"/>
      <c r="AG156" s="25"/>
      <c r="AH156" s="58"/>
      <c r="AI156" s="36"/>
      <c r="AJ156" s="36"/>
      <c r="AK156" s="25"/>
      <c r="AL156" s="25"/>
      <c r="AM156" s="25"/>
      <c r="AN156" s="25"/>
      <c r="AO156" s="25"/>
      <c r="AP156" s="25"/>
      <c r="AQ156" s="25"/>
      <c r="AR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5"/>
      <c r="P157" s="25"/>
      <c r="Q157" s="25"/>
      <c r="R157" s="25"/>
      <c r="S157" s="25"/>
      <c r="T157" s="25"/>
      <c r="U157" s="36"/>
      <c r="V157" s="39"/>
      <c r="W157" s="36"/>
      <c r="X157" s="36"/>
      <c r="Y157" s="25"/>
      <c r="Z157" s="25"/>
      <c r="AA157" s="25"/>
      <c r="AB157" s="25"/>
      <c r="AC157" s="25"/>
      <c r="AD157" s="25"/>
      <c r="AE157" s="25"/>
      <c r="AF157" s="25"/>
      <c r="AG157" s="25"/>
      <c r="AH157" s="58"/>
      <c r="AI157" s="36"/>
      <c r="AJ157" s="36"/>
      <c r="AK157" s="25"/>
      <c r="AL157" s="25"/>
      <c r="AM157" s="25"/>
      <c r="AN157" s="25"/>
      <c r="AO157" s="25"/>
      <c r="AP157" s="25"/>
      <c r="AQ157" s="25"/>
      <c r="AR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5"/>
      <c r="P158" s="25"/>
      <c r="Q158" s="25"/>
      <c r="R158" s="25"/>
      <c r="S158" s="25"/>
      <c r="T158" s="25"/>
      <c r="U158" s="36"/>
      <c r="V158" s="39"/>
      <c r="W158" s="36"/>
      <c r="X158" s="36"/>
      <c r="Y158" s="25"/>
      <c r="Z158" s="25"/>
      <c r="AA158" s="25"/>
      <c r="AB158" s="25"/>
      <c r="AC158" s="25"/>
      <c r="AD158" s="25"/>
      <c r="AE158" s="25"/>
      <c r="AF158" s="25"/>
      <c r="AG158" s="25"/>
      <c r="AH158" s="58"/>
      <c r="AI158" s="36"/>
      <c r="AJ158" s="36"/>
      <c r="AK158" s="25"/>
      <c r="AL158" s="25"/>
      <c r="AM158" s="25"/>
      <c r="AN158" s="25"/>
      <c r="AO158" s="25"/>
      <c r="AP158" s="25"/>
      <c r="AQ158" s="25"/>
      <c r="AR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5"/>
      <c r="P159" s="25"/>
      <c r="Q159" s="25"/>
      <c r="R159" s="25"/>
      <c r="S159" s="25"/>
      <c r="T159" s="25"/>
      <c r="U159" s="36"/>
      <c r="V159" s="39"/>
      <c r="W159" s="36"/>
      <c r="X159" s="36"/>
      <c r="Y159" s="25"/>
      <c r="Z159" s="25"/>
      <c r="AA159" s="25"/>
      <c r="AB159" s="25"/>
      <c r="AC159" s="25"/>
      <c r="AD159" s="25"/>
      <c r="AE159" s="25"/>
      <c r="AF159" s="25"/>
      <c r="AG159" s="25"/>
      <c r="AH159" s="58"/>
      <c r="AI159" s="36"/>
      <c r="AJ159" s="36"/>
      <c r="AK159" s="25"/>
      <c r="AL159" s="25"/>
      <c r="AM159" s="25"/>
      <c r="AN159" s="25"/>
      <c r="AO159" s="25"/>
      <c r="AP159" s="25"/>
      <c r="AQ159" s="25"/>
      <c r="AR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5"/>
      <c r="P160" s="25"/>
      <c r="Q160" s="25"/>
      <c r="R160" s="25"/>
      <c r="S160" s="25"/>
      <c r="T160" s="25"/>
      <c r="U160" s="36"/>
      <c r="V160" s="39"/>
      <c r="W160" s="36"/>
      <c r="X160" s="36"/>
      <c r="Y160" s="25"/>
      <c r="Z160" s="25"/>
      <c r="AA160" s="25"/>
      <c r="AB160" s="25"/>
      <c r="AC160" s="25"/>
      <c r="AD160" s="25"/>
      <c r="AE160" s="25"/>
      <c r="AF160" s="25"/>
      <c r="AG160" s="25"/>
      <c r="AH160" s="58"/>
      <c r="AI160" s="36"/>
      <c r="AJ160" s="36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5"/>
      <c r="P161" s="25"/>
      <c r="Q161" s="25"/>
      <c r="R161" s="25"/>
      <c r="S161" s="25"/>
      <c r="T161" s="25"/>
      <c r="U161" s="36"/>
      <c r="V161" s="39"/>
      <c r="W161" s="36"/>
      <c r="X161" s="36"/>
      <c r="Y161" s="25"/>
      <c r="Z161" s="25"/>
      <c r="AA161" s="25"/>
      <c r="AB161" s="25"/>
      <c r="AC161" s="25"/>
      <c r="AD161" s="25"/>
      <c r="AE161" s="25"/>
      <c r="AF161" s="25"/>
      <c r="AG161" s="25"/>
      <c r="AH161" s="58"/>
      <c r="AI161" s="36"/>
      <c r="AJ161" s="36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5"/>
      <c r="P162" s="25"/>
      <c r="Q162" s="25"/>
      <c r="R162" s="25"/>
      <c r="S162" s="25"/>
      <c r="T162" s="25"/>
      <c r="U162" s="36"/>
      <c r="V162" s="39"/>
      <c r="W162" s="36"/>
      <c r="X162" s="36"/>
      <c r="Y162" s="25"/>
      <c r="Z162" s="25"/>
      <c r="AA162" s="25"/>
      <c r="AB162" s="25"/>
      <c r="AC162" s="25"/>
      <c r="AD162" s="25"/>
      <c r="AE162" s="25"/>
      <c r="AF162" s="25"/>
      <c r="AG162" s="25"/>
      <c r="AH162" s="58"/>
      <c r="AI162" s="36"/>
      <c r="AJ162" s="36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5"/>
      <c r="P163" s="25"/>
      <c r="Q163" s="25"/>
      <c r="R163" s="25"/>
      <c r="S163" s="25"/>
      <c r="T163" s="25"/>
      <c r="U163" s="36"/>
      <c r="V163" s="39"/>
      <c r="W163" s="36"/>
      <c r="X163" s="36"/>
      <c r="Y163" s="25"/>
      <c r="Z163" s="25"/>
      <c r="AA163" s="25"/>
      <c r="AB163" s="25"/>
      <c r="AC163" s="25"/>
      <c r="AD163" s="25"/>
      <c r="AE163" s="25"/>
      <c r="AF163" s="25"/>
      <c r="AG163" s="25"/>
      <c r="AH163" s="58"/>
      <c r="AI163" s="36"/>
      <c r="AJ163" s="36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5"/>
      <c r="P164" s="25"/>
      <c r="Q164" s="25"/>
      <c r="R164" s="25"/>
      <c r="S164" s="25"/>
      <c r="T164" s="25"/>
      <c r="U164" s="36"/>
      <c r="V164" s="39"/>
      <c r="W164" s="36"/>
      <c r="X164" s="36"/>
      <c r="Y164" s="25"/>
      <c r="Z164" s="25"/>
      <c r="AA164" s="25"/>
      <c r="AB164" s="25"/>
      <c r="AC164" s="25"/>
      <c r="AD164" s="25"/>
      <c r="AE164" s="25"/>
      <c r="AF164" s="25"/>
      <c r="AG164" s="25"/>
      <c r="AH164" s="58"/>
      <c r="AI164" s="36"/>
      <c r="AJ164" s="36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5"/>
      <c r="P165" s="25"/>
      <c r="Q165" s="25"/>
      <c r="R165" s="25"/>
      <c r="S165" s="25"/>
      <c r="T165" s="25"/>
      <c r="U165" s="36"/>
      <c r="V165" s="39"/>
      <c r="W165" s="36"/>
      <c r="X165" s="36"/>
      <c r="Y165" s="25"/>
      <c r="Z165" s="25"/>
      <c r="AA165" s="25"/>
      <c r="AB165" s="25"/>
      <c r="AC165" s="25"/>
      <c r="AD165" s="25"/>
      <c r="AE165" s="25"/>
      <c r="AF165" s="25"/>
      <c r="AG165" s="25"/>
      <c r="AH165" s="58"/>
      <c r="AI165" s="36"/>
      <c r="AJ165" s="36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9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6"/>
      <c r="AJ166" s="36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9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9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8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9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8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9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8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9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8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9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8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9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9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5"/>
      <c r="P198" s="25"/>
      <c r="Q198" s="25"/>
      <c r="R198" s="25"/>
      <c r="S198" s="25"/>
      <c r="T198" s="25"/>
      <c r="U198" s="36"/>
      <c r="V198" s="39"/>
      <c r="W198" s="36"/>
      <c r="X198" s="36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6"/>
      <c r="AJ198" s="36"/>
      <c r="AK198" s="25"/>
      <c r="AL198" s="25"/>
      <c r="AM198" s="25"/>
      <c r="AN198" s="25"/>
      <c r="AO198" s="25"/>
      <c r="AP198" s="25"/>
      <c r="AQ198" s="25"/>
      <c r="AR198" s="3"/>
    </row>
    <row r="199" spans="1:44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25"/>
      <c r="P199" s="25"/>
      <c r="Q199" s="25"/>
      <c r="R199" s="25"/>
      <c r="S199" s="25"/>
      <c r="T199" s="25"/>
      <c r="U199" s="36"/>
      <c r="V199" s="39"/>
      <c r="W199" s="36"/>
      <c r="X199" s="36"/>
      <c r="Y199" s="25"/>
      <c r="Z199" s="25"/>
      <c r="AA199" s="25"/>
      <c r="AB199" s="25"/>
      <c r="AC199" s="25"/>
      <c r="AD199" s="25"/>
      <c r="AE199" s="25"/>
      <c r="AF199" s="25"/>
      <c r="AG199" s="25"/>
      <c r="AH199" s="58"/>
      <c r="AI199" s="36"/>
      <c r="AJ199" s="36"/>
      <c r="AK199" s="25"/>
      <c r="AL199" s="25"/>
      <c r="AM199" s="25"/>
      <c r="AN199" s="25"/>
      <c r="AO199" s="25"/>
      <c r="AP199" s="25"/>
      <c r="AQ199" s="25"/>
      <c r="AR199" s="3"/>
    </row>
    <row r="200" spans="1:44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25"/>
      <c r="P200" s="25"/>
      <c r="Q200" s="25"/>
      <c r="R200" s="25"/>
      <c r="S200" s="25"/>
      <c r="T200" s="25"/>
      <c r="U200" s="36"/>
      <c r="V200" s="39"/>
      <c r="W200" s="36"/>
      <c r="X200" s="36"/>
      <c r="Y200" s="25"/>
      <c r="Z200" s="25"/>
      <c r="AA200" s="25"/>
      <c r="AB200" s="25"/>
      <c r="AC200" s="25"/>
      <c r="AD200" s="25"/>
      <c r="AE200" s="25"/>
      <c r="AF200" s="25"/>
      <c r="AG200" s="25"/>
      <c r="AH200" s="58"/>
      <c r="AI200" s="36"/>
      <c r="AJ200" s="36"/>
      <c r="AK200" s="25"/>
      <c r="AL200" s="25"/>
      <c r="AM200" s="25"/>
      <c r="AN200" s="25"/>
      <c r="AO200" s="25"/>
      <c r="AP200" s="25"/>
      <c r="AQ200" s="25"/>
      <c r="AR200" s="3"/>
    </row>
    <row r="201" spans="1:44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25"/>
      <c r="P201" s="25"/>
      <c r="Q201" s="25"/>
      <c r="R201" s="25"/>
      <c r="S201" s="25"/>
      <c r="T201" s="25"/>
      <c r="U201" s="36"/>
      <c r="V201" s="39"/>
      <c r="W201" s="36"/>
      <c r="X201" s="36"/>
      <c r="Y201" s="25"/>
      <c r="Z201" s="25"/>
      <c r="AA201" s="25"/>
      <c r="AB201" s="25"/>
      <c r="AC201" s="25"/>
      <c r="AD201" s="25"/>
      <c r="AE201" s="25"/>
      <c r="AF201" s="25"/>
      <c r="AG201" s="25"/>
      <c r="AH201" s="58"/>
      <c r="AI201" s="36"/>
      <c r="AJ201" s="36"/>
      <c r="AK201" s="25"/>
      <c r="AL201" s="25"/>
      <c r="AM201" s="25"/>
      <c r="AN201" s="25"/>
      <c r="AO201" s="25"/>
      <c r="AP201" s="25"/>
      <c r="AQ201" s="25"/>
      <c r="AR201" s="3"/>
    </row>
    <row r="202" spans="1:44" ht="15" customHeight="1" x14ac:dyDescent="0.25">
      <c r="AG202" s="25"/>
      <c r="AH202" s="58"/>
      <c r="AI202" s="36"/>
      <c r="AJ202" s="36"/>
    </row>
    <row r="203" spans="1:44" ht="15" customHeight="1" x14ac:dyDescent="0.25">
      <c r="AG203" s="25"/>
      <c r="AH203" s="58"/>
      <c r="AI203" s="36"/>
      <c r="AJ203" s="36"/>
    </row>
    <row r="204" spans="1:44" ht="15" customHeight="1" x14ac:dyDescent="0.25">
      <c r="AG204" s="25"/>
      <c r="AH204" s="58"/>
      <c r="AI204" s="36"/>
      <c r="AJ204" s="36"/>
    </row>
    <row r="205" spans="1:44" ht="15" customHeight="1" x14ac:dyDescent="0.25">
      <c r="AG205" s="25"/>
      <c r="AH205" s="58"/>
      <c r="AI205" s="36"/>
      <c r="AJ205" s="36"/>
    </row>
    <row r="206" spans="1:44" ht="15" customHeight="1" x14ac:dyDescent="0.25">
      <c r="AG206" s="25"/>
      <c r="AH206" s="58"/>
      <c r="AI206" s="36"/>
      <c r="AJ206" s="36"/>
    </row>
    <row r="207" spans="1:44" ht="15" customHeight="1" x14ac:dyDescent="0.25">
      <c r="AG207" s="25"/>
      <c r="AH207" s="58"/>
      <c r="AI207" s="36"/>
      <c r="AJ207" s="36"/>
    </row>
    <row r="208" spans="1:44" ht="15" customHeight="1" x14ac:dyDescent="0.25">
      <c r="AG208" s="25"/>
      <c r="AH208" s="58"/>
      <c r="AI208" s="36"/>
      <c r="AJ208" s="36"/>
    </row>
  </sheetData>
  <sortState ref="B22:AQ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86</v>
      </c>
      <c r="C1" s="6"/>
      <c r="D1" s="7"/>
      <c r="E1" s="101" t="s">
        <v>87</v>
      </c>
      <c r="F1" s="183"/>
      <c r="G1" s="69"/>
      <c r="H1" s="69"/>
      <c r="I1" s="8"/>
      <c r="J1" s="6"/>
      <c r="K1" s="11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83"/>
      <c r="AB1" s="183"/>
      <c r="AC1" s="69"/>
      <c r="AD1" s="69"/>
      <c r="AE1" s="8"/>
      <c r="AF1" s="6"/>
      <c r="AG1" s="11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0" t="s">
        <v>64</v>
      </c>
      <c r="C2" s="66"/>
      <c r="D2" s="203"/>
      <c r="E2" s="14" t="s">
        <v>12</v>
      </c>
      <c r="F2" s="15"/>
      <c r="G2" s="15"/>
      <c r="H2" s="15"/>
      <c r="I2" s="21"/>
      <c r="J2" s="16"/>
      <c r="K2" s="109"/>
      <c r="L2" s="23" t="s">
        <v>221</v>
      </c>
      <c r="M2" s="15"/>
      <c r="N2" s="15"/>
      <c r="O2" s="22"/>
      <c r="P2" s="20"/>
      <c r="Q2" s="23" t="s">
        <v>222</v>
      </c>
      <c r="R2" s="15"/>
      <c r="S2" s="15"/>
      <c r="T2" s="15"/>
      <c r="U2" s="21"/>
      <c r="V2" s="22"/>
      <c r="W2" s="20"/>
      <c r="X2" s="204" t="s">
        <v>207</v>
      </c>
      <c r="Y2" s="205"/>
      <c r="Z2" s="184"/>
      <c r="AA2" s="14" t="s">
        <v>12</v>
      </c>
      <c r="AB2" s="15"/>
      <c r="AC2" s="15"/>
      <c r="AD2" s="15"/>
      <c r="AE2" s="21"/>
      <c r="AF2" s="16"/>
      <c r="AG2" s="109"/>
      <c r="AH2" s="23" t="s">
        <v>223</v>
      </c>
      <c r="AI2" s="15"/>
      <c r="AJ2" s="15"/>
      <c r="AK2" s="22"/>
      <c r="AL2" s="20"/>
      <c r="AM2" s="23" t="s">
        <v>222</v>
      </c>
      <c r="AN2" s="15"/>
      <c r="AO2" s="15"/>
      <c r="AP2" s="15"/>
      <c r="AQ2" s="21"/>
      <c r="AR2" s="22"/>
      <c r="AS2" s="18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85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8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85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8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206"/>
      <c r="W4" s="31"/>
      <c r="X4" s="26">
        <v>2005</v>
      </c>
      <c r="Y4" s="30" t="s">
        <v>65</v>
      </c>
      <c r="Z4" s="27" t="s">
        <v>159</v>
      </c>
      <c r="AA4" s="26">
        <v>16</v>
      </c>
      <c r="AB4" s="26">
        <v>4</v>
      </c>
      <c r="AC4" s="26">
        <v>56</v>
      </c>
      <c r="AD4" s="28">
        <v>11</v>
      </c>
      <c r="AE4" s="26">
        <v>88</v>
      </c>
      <c r="AF4" s="29">
        <v>0.60270000000000001</v>
      </c>
      <c r="AG4" s="31">
        <v>146</v>
      </c>
      <c r="AH4" s="26" t="s">
        <v>65</v>
      </c>
      <c r="AI4" s="19"/>
      <c r="AJ4" s="26" t="s">
        <v>65</v>
      </c>
      <c r="AK4" s="19"/>
      <c r="AL4" s="25"/>
      <c r="AM4" s="26">
        <v>2</v>
      </c>
      <c r="AN4" s="26">
        <v>0</v>
      </c>
      <c r="AO4" s="26">
        <v>2</v>
      </c>
      <c r="AP4" s="26">
        <v>0</v>
      </c>
      <c r="AQ4" s="26">
        <v>3</v>
      </c>
      <c r="AR4" s="199">
        <v>0.33329999999999999</v>
      </c>
      <c r="AS4" s="1">
        <v>9</v>
      </c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2006</v>
      </c>
      <c r="C5" s="30" t="s">
        <v>66</v>
      </c>
      <c r="D5" s="27" t="s">
        <v>105</v>
      </c>
      <c r="E5" s="26">
        <v>22</v>
      </c>
      <c r="F5" s="26">
        <v>5</v>
      </c>
      <c r="G5" s="26">
        <v>55</v>
      </c>
      <c r="H5" s="28">
        <v>9</v>
      </c>
      <c r="I5" s="26">
        <v>74</v>
      </c>
      <c r="J5" s="29">
        <v>0.44047619047619047</v>
      </c>
      <c r="K5" s="31">
        <v>168</v>
      </c>
      <c r="L5" s="208" t="s">
        <v>67</v>
      </c>
      <c r="M5" s="19"/>
      <c r="N5" s="208" t="s">
        <v>67</v>
      </c>
      <c r="O5" s="19"/>
      <c r="P5" s="25"/>
      <c r="Q5" s="26"/>
      <c r="R5" s="26"/>
      <c r="S5" s="28"/>
      <c r="T5" s="26"/>
      <c r="U5" s="26"/>
      <c r="V5" s="206"/>
      <c r="W5" s="31"/>
      <c r="X5" s="26">
        <v>2006</v>
      </c>
      <c r="Y5" s="30" t="s">
        <v>65</v>
      </c>
      <c r="Z5" s="27" t="s">
        <v>159</v>
      </c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>
        <v>1</v>
      </c>
      <c r="AN5" s="26">
        <v>0</v>
      </c>
      <c r="AO5" s="26">
        <v>3</v>
      </c>
      <c r="AP5" s="26">
        <v>0</v>
      </c>
      <c r="AQ5" s="26">
        <v>8</v>
      </c>
      <c r="AR5" s="199">
        <v>0.5</v>
      </c>
      <c r="AS5" s="1">
        <v>16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30"/>
      <c r="D6" s="27"/>
      <c r="E6" s="26"/>
      <c r="F6" s="26"/>
      <c r="G6" s="26"/>
      <c r="H6" s="28"/>
      <c r="I6" s="26"/>
      <c r="J6" s="29"/>
      <c r="K6" s="31"/>
      <c r="L6" s="81"/>
      <c r="M6" s="19"/>
      <c r="N6" s="19"/>
      <c r="O6" s="19"/>
      <c r="P6" s="25"/>
      <c r="Q6" s="26"/>
      <c r="R6" s="26"/>
      <c r="S6" s="28"/>
      <c r="T6" s="26"/>
      <c r="U6" s="26"/>
      <c r="V6" s="206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99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2009</v>
      </c>
      <c r="C7" s="30" t="s">
        <v>157</v>
      </c>
      <c r="D7" s="27" t="s">
        <v>158</v>
      </c>
      <c r="E7" s="26">
        <v>3</v>
      </c>
      <c r="F7" s="26">
        <v>0</v>
      </c>
      <c r="G7" s="26">
        <v>8</v>
      </c>
      <c r="H7" s="28">
        <v>0</v>
      </c>
      <c r="I7" s="26">
        <v>10</v>
      </c>
      <c r="J7" s="29">
        <v>0.37037037037037035</v>
      </c>
      <c r="K7" s="31">
        <v>27</v>
      </c>
      <c r="L7" s="81"/>
      <c r="M7" s="19"/>
      <c r="N7" s="19"/>
      <c r="O7" s="19"/>
      <c r="P7" s="25"/>
      <c r="Q7" s="26"/>
      <c r="R7" s="26"/>
      <c r="S7" s="28"/>
      <c r="T7" s="26"/>
      <c r="U7" s="26"/>
      <c r="V7" s="206"/>
      <c r="W7" s="31"/>
      <c r="X7" s="26">
        <v>2009</v>
      </c>
      <c r="Y7" s="30" t="s">
        <v>162</v>
      </c>
      <c r="Z7" s="27" t="s">
        <v>163</v>
      </c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>
        <v>1</v>
      </c>
      <c r="AN7" s="26">
        <v>0</v>
      </c>
      <c r="AO7" s="26">
        <v>6</v>
      </c>
      <c r="AP7" s="26">
        <v>0</v>
      </c>
      <c r="AQ7" s="26">
        <v>8</v>
      </c>
      <c r="AR7" s="199">
        <v>0.61529999999999996</v>
      </c>
      <c r="AS7" s="1">
        <v>13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ht="14.25" x14ac:dyDescent="0.2">
      <c r="A8" s="36"/>
      <c r="B8" s="72" t="s">
        <v>209</v>
      </c>
      <c r="C8" s="76"/>
      <c r="D8" s="75"/>
      <c r="E8" s="74">
        <f>SUM(E4:E7)</f>
        <v>25</v>
      </c>
      <c r="F8" s="74">
        <f>SUM(F4:F7)</f>
        <v>5</v>
      </c>
      <c r="G8" s="74">
        <f>SUM(G4:G7)</f>
        <v>63</v>
      </c>
      <c r="H8" s="74">
        <f>SUM(H4:H7)</f>
        <v>9</v>
      </c>
      <c r="I8" s="74">
        <f>SUM(I4:I7)</f>
        <v>84</v>
      </c>
      <c r="J8" s="189">
        <f>PRODUCT(I8/K8)</f>
        <v>0.43076923076923079</v>
      </c>
      <c r="K8" s="109">
        <f>SUM(K4:K7)</f>
        <v>195</v>
      </c>
      <c r="L8" s="23"/>
      <c r="M8" s="21"/>
      <c r="N8" s="89"/>
      <c r="O8" s="90"/>
      <c r="P8" s="25"/>
      <c r="Q8" s="74">
        <f>SUM(Q4:Q7)</f>
        <v>0</v>
      </c>
      <c r="R8" s="74">
        <f>SUM(R4:R7)</f>
        <v>0</v>
      </c>
      <c r="S8" s="74">
        <f>SUM(S4:S7)</f>
        <v>0</v>
      </c>
      <c r="T8" s="74">
        <f>SUM(T4:T7)</f>
        <v>0</v>
      </c>
      <c r="U8" s="74">
        <f>SUM(U4:U7)</f>
        <v>0</v>
      </c>
      <c r="V8" s="34">
        <v>0</v>
      </c>
      <c r="W8" s="109">
        <f>SUM(W4:W7)</f>
        <v>0</v>
      </c>
      <c r="X8" s="17" t="s">
        <v>209</v>
      </c>
      <c r="Y8" s="18"/>
      <c r="Z8" s="16"/>
      <c r="AA8" s="74">
        <f>SUM(AA4:AA7)</f>
        <v>16</v>
      </c>
      <c r="AB8" s="74">
        <f>SUM(AB4:AB7)</f>
        <v>4</v>
      </c>
      <c r="AC8" s="74">
        <f>SUM(AC4:AC7)</f>
        <v>56</v>
      </c>
      <c r="AD8" s="74">
        <f>SUM(AD4:AD7)</f>
        <v>11</v>
      </c>
      <c r="AE8" s="74">
        <f>SUM(AE4:AE7)</f>
        <v>88</v>
      </c>
      <c r="AF8" s="189">
        <f>PRODUCT(AE8/AG8)</f>
        <v>0.60273972602739723</v>
      </c>
      <c r="AG8" s="109">
        <f>SUM(AG4:AG7)</f>
        <v>146</v>
      </c>
      <c r="AH8" s="23"/>
      <c r="AI8" s="21"/>
      <c r="AJ8" s="89"/>
      <c r="AK8" s="90"/>
      <c r="AL8" s="25"/>
      <c r="AM8" s="74">
        <f>SUM(AM4:AM7)</f>
        <v>4</v>
      </c>
      <c r="AN8" s="74">
        <f>SUM(AN4:AN7)</f>
        <v>0</v>
      </c>
      <c r="AO8" s="74">
        <f>SUM(AO4:AO7)</f>
        <v>11</v>
      </c>
      <c r="AP8" s="74">
        <f>SUM(AP4:AP7)</f>
        <v>0</v>
      </c>
      <c r="AQ8" s="74">
        <f>SUM(AQ4:AQ7)</f>
        <v>19</v>
      </c>
      <c r="AR8" s="189">
        <f>PRODUCT(AQ8/AS8)</f>
        <v>0.5</v>
      </c>
      <c r="AS8" s="185">
        <f>SUM(AS4:AS7)</f>
        <v>38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36"/>
      <c r="C9" s="36"/>
      <c r="D9" s="36"/>
      <c r="E9" s="36"/>
      <c r="F9" s="36"/>
      <c r="G9" s="36"/>
      <c r="H9" s="36"/>
      <c r="I9" s="36"/>
      <c r="J9" s="37"/>
      <c r="K9" s="31"/>
      <c r="L9" s="25"/>
      <c r="M9" s="25"/>
      <c r="N9" s="25"/>
      <c r="O9" s="25"/>
      <c r="P9" s="36"/>
      <c r="Q9" s="36"/>
      <c r="R9" s="39"/>
      <c r="S9" s="36"/>
      <c r="T9" s="36"/>
      <c r="U9" s="25"/>
      <c r="V9" s="25"/>
      <c r="W9" s="31"/>
      <c r="X9" s="36"/>
      <c r="Y9" s="36"/>
      <c r="Z9" s="36"/>
      <c r="AA9" s="36"/>
      <c r="AB9" s="36"/>
      <c r="AC9" s="36"/>
      <c r="AD9" s="36"/>
      <c r="AE9" s="36"/>
      <c r="AF9" s="37"/>
      <c r="AG9" s="31"/>
      <c r="AH9" s="25"/>
      <c r="AI9" s="25"/>
      <c r="AJ9" s="25"/>
      <c r="AK9" s="25"/>
      <c r="AL9" s="36"/>
      <c r="AM9" s="36"/>
      <c r="AN9" s="39"/>
      <c r="AO9" s="36"/>
      <c r="AP9" s="36"/>
      <c r="AQ9" s="25"/>
      <c r="AR9" s="25"/>
      <c r="AS9" s="3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92" t="s">
        <v>208</v>
      </c>
      <c r="C10" s="193"/>
      <c r="D10" s="194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19" t="s">
        <v>21</v>
      </c>
      <c r="K10" s="25"/>
      <c r="L10" s="19" t="s">
        <v>26</v>
      </c>
      <c r="M10" s="19" t="s">
        <v>27</v>
      </c>
      <c r="N10" s="19" t="s">
        <v>224</v>
      </c>
      <c r="O10" s="19" t="s">
        <v>225</v>
      </c>
      <c r="Q10" s="39"/>
      <c r="R10" s="39" t="s">
        <v>75</v>
      </c>
      <c r="S10" s="39"/>
      <c r="T10" s="36" t="s">
        <v>165</v>
      </c>
      <c r="U10" s="25"/>
      <c r="V10" s="31"/>
      <c r="W10" s="31"/>
      <c r="X10" s="191"/>
      <c r="Y10" s="191"/>
      <c r="Z10" s="191"/>
      <c r="AA10" s="191"/>
      <c r="AB10" s="191"/>
      <c r="AC10" s="39"/>
      <c r="AD10" s="39"/>
      <c r="AE10" s="39"/>
      <c r="AF10" s="36"/>
      <c r="AG10" s="36"/>
      <c r="AH10" s="36"/>
      <c r="AI10" s="36"/>
      <c r="AJ10" s="36"/>
      <c r="AK10" s="36"/>
      <c r="AM10" s="31"/>
      <c r="AN10" s="191"/>
      <c r="AO10" s="191"/>
      <c r="AP10" s="191"/>
      <c r="AQ10" s="191"/>
      <c r="AR10" s="191"/>
      <c r="AS10" s="19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42" t="s">
        <v>11</v>
      </c>
      <c r="C11" s="13"/>
      <c r="D11" s="44"/>
      <c r="E11" s="195">
        <v>492</v>
      </c>
      <c r="F11" s="195">
        <v>52</v>
      </c>
      <c r="G11" s="195">
        <v>1246</v>
      </c>
      <c r="H11" s="195">
        <v>89</v>
      </c>
      <c r="I11" s="195">
        <v>1878</v>
      </c>
      <c r="J11" s="207">
        <v>0.48</v>
      </c>
      <c r="K11" s="36">
        <f>PRODUCT(I11/J11)</f>
        <v>3912.5</v>
      </c>
      <c r="L11" s="196">
        <f>PRODUCT((F11+G11)/E11)</f>
        <v>2.6382113821138211</v>
      </c>
      <c r="M11" s="196">
        <f>PRODUCT(H11/E11)</f>
        <v>0.18089430894308944</v>
      </c>
      <c r="N11" s="196">
        <f>PRODUCT((F11+G11+H11)/E11)</f>
        <v>2.8191056910569108</v>
      </c>
      <c r="O11" s="196">
        <f>PRODUCT(I11/E11)</f>
        <v>3.8170731707317072</v>
      </c>
      <c r="Q11" s="39"/>
      <c r="R11" s="39"/>
      <c r="S11" s="39"/>
      <c r="T11" s="36" t="s">
        <v>166</v>
      </c>
      <c r="U11" s="36"/>
      <c r="V11" s="36"/>
      <c r="W11" s="36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9"/>
      <c r="AO11" s="39"/>
      <c r="AP11" s="39"/>
      <c r="AQ11" s="39"/>
      <c r="AR11" s="39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86" t="s">
        <v>64</v>
      </c>
      <c r="C12" s="187"/>
      <c r="D12" s="188"/>
      <c r="E12" s="195">
        <f>PRODUCT(E8+Q8)</f>
        <v>25</v>
      </c>
      <c r="F12" s="195">
        <f>PRODUCT(F8+R8)</f>
        <v>5</v>
      </c>
      <c r="G12" s="195">
        <f>PRODUCT(G8+S8)</f>
        <v>63</v>
      </c>
      <c r="H12" s="195">
        <f>PRODUCT(H8+T8)</f>
        <v>9</v>
      </c>
      <c r="I12" s="195">
        <f>PRODUCT(I8+U8)</f>
        <v>84</v>
      </c>
      <c r="J12" s="207">
        <f>PRODUCT(I12/K12)</f>
        <v>0.43076923076923079</v>
      </c>
      <c r="K12" s="36">
        <f>PRODUCT(K8+W8)</f>
        <v>195</v>
      </c>
      <c r="L12" s="196">
        <f>PRODUCT((F12+G12)/E12)</f>
        <v>2.72</v>
      </c>
      <c r="M12" s="196">
        <f>PRODUCT(H12/E12)</f>
        <v>0.36</v>
      </c>
      <c r="N12" s="196">
        <f>PRODUCT((F12+G12+H12)/E12)</f>
        <v>3.08</v>
      </c>
      <c r="O12" s="196">
        <f>PRODUCT(I12/E12)</f>
        <v>3.36</v>
      </c>
      <c r="Q12" s="39"/>
      <c r="R12" s="39"/>
      <c r="S12" s="39"/>
      <c r="T12" s="36" t="s">
        <v>167</v>
      </c>
      <c r="U12" s="36"/>
      <c r="V12" s="36"/>
      <c r="W12" s="36"/>
      <c r="X12" s="36"/>
      <c r="Y12" s="36"/>
      <c r="Z12" s="36"/>
      <c r="AA12" s="36"/>
      <c r="AB12" s="36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25" t="s">
        <v>207</v>
      </c>
      <c r="C13" s="190"/>
      <c r="D13" s="126"/>
      <c r="E13" s="195">
        <f>PRODUCT(AA8+AM8)</f>
        <v>20</v>
      </c>
      <c r="F13" s="195">
        <f>PRODUCT(AB8+AN8)</f>
        <v>4</v>
      </c>
      <c r="G13" s="195">
        <f>PRODUCT(AC8+AO8)</f>
        <v>67</v>
      </c>
      <c r="H13" s="195">
        <f>PRODUCT(AD8+AP8)</f>
        <v>11</v>
      </c>
      <c r="I13" s="195">
        <f>PRODUCT(AE8+AQ8)</f>
        <v>107</v>
      </c>
      <c r="J13" s="207">
        <f>PRODUCT(I13/K13)</f>
        <v>0.58152173913043481</v>
      </c>
      <c r="K13" s="25">
        <f>PRODUCT(AG8+AS8)</f>
        <v>184</v>
      </c>
      <c r="L13" s="196">
        <f>PRODUCT((F13+G13)/E13)</f>
        <v>3.55</v>
      </c>
      <c r="M13" s="196">
        <f>PRODUCT(H13/E13)</f>
        <v>0.55000000000000004</v>
      </c>
      <c r="N13" s="196">
        <f>PRODUCT((F13+G13+H13)/E13)</f>
        <v>4.0999999999999996</v>
      </c>
      <c r="O13" s="196">
        <f>PRODUCT(I13/E13)</f>
        <v>5.35</v>
      </c>
      <c r="Q13" s="39"/>
      <c r="R13" s="39"/>
      <c r="S13" s="36"/>
      <c r="T13" s="36" t="s">
        <v>168</v>
      </c>
      <c r="U13" s="25"/>
      <c r="V13" s="25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25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97" t="s">
        <v>209</v>
      </c>
      <c r="C14" s="83"/>
      <c r="D14" s="198"/>
      <c r="E14" s="195">
        <f>SUM(E11:E13)</f>
        <v>537</v>
      </c>
      <c r="F14" s="195">
        <f t="shared" ref="F14:I14" si="0">SUM(F11:F13)</f>
        <v>61</v>
      </c>
      <c r="G14" s="195">
        <f t="shared" si="0"/>
        <v>1376</v>
      </c>
      <c r="H14" s="195">
        <f t="shared" si="0"/>
        <v>109</v>
      </c>
      <c r="I14" s="195">
        <f t="shared" si="0"/>
        <v>2069</v>
      </c>
      <c r="J14" s="207">
        <f>PRODUCT(I14/K14)</f>
        <v>0.48211581032273099</v>
      </c>
      <c r="K14" s="36">
        <f>SUM(K11:K13)</f>
        <v>4291.5</v>
      </c>
      <c r="L14" s="196">
        <f>PRODUCT((F14+G14)/E14)</f>
        <v>2.6759776536312847</v>
      </c>
      <c r="M14" s="196">
        <f>PRODUCT(H14/E14)</f>
        <v>0.20297951582867785</v>
      </c>
      <c r="N14" s="196">
        <f>PRODUCT((F14+G14+H14)/E14)</f>
        <v>2.8789571694599627</v>
      </c>
      <c r="O14" s="196">
        <f>PRODUCT(I14/E14)</f>
        <v>3.8528864059590315</v>
      </c>
      <c r="Q14" s="25"/>
      <c r="R14" s="25"/>
      <c r="S14" s="25"/>
      <c r="T14" s="36" t="s">
        <v>169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25"/>
      <c r="F15" s="25"/>
      <c r="G15" s="25"/>
      <c r="H15" s="25"/>
      <c r="I15" s="25"/>
      <c r="J15" s="36"/>
      <c r="K15" s="36"/>
      <c r="L15" s="25"/>
      <c r="M15" s="25"/>
      <c r="N15" s="25"/>
      <c r="O15" s="25"/>
      <c r="P15" s="36"/>
      <c r="Q15" s="36"/>
      <c r="R15" s="36"/>
      <c r="S15" s="36"/>
      <c r="T15" s="59" t="s">
        <v>453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9"/>
      <c r="AJ87" s="39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9"/>
      <c r="AJ173" s="39"/>
      <c r="AK173" s="36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9"/>
      <c r="AJ174" s="39"/>
      <c r="AK174" s="3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9"/>
      <c r="AJ175" s="39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9"/>
      <c r="AJ179" s="39"/>
      <c r="AK179" s="25"/>
      <c r="AL179" s="25"/>
    </row>
    <row r="180" spans="12:38" x14ac:dyDescent="0.25">
      <c r="R180" s="31"/>
      <c r="S180" s="31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9"/>
      <c r="AJ180" s="39"/>
    </row>
    <row r="181" spans="12:38" x14ac:dyDescent="0.25">
      <c r="R181" s="31"/>
      <c r="S181" s="31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L183"/>
      <c r="M183"/>
      <c r="N183"/>
      <c r="O183"/>
      <c r="P183"/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140625" style="60" customWidth="1"/>
    <col min="3" max="3" width="24.85546875" style="61" customWidth="1"/>
    <col min="4" max="4" width="10.5703125" style="85" customWidth="1"/>
    <col min="5" max="5" width="8.28515625" style="85" customWidth="1"/>
    <col min="6" max="6" width="0.7109375" style="31" customWidth="1"/>
    <col min="7" max="11" width="5.28515625" style="61" customWidth="1"/>
    <col min="12" max="12" width="5.85546875" style="61" customWidth="1"/>
    <col min="13" max="16" width="5.28515625" style="61" customWidth="1"/>
    <col min="17" max="21" width="6.7109375" style="173" customWidth="1"/>
    <col min="22" max="22" width="10" style="61" customWidth="1"/>
    <col min="23" max="23" width="22.7109375" style="85" customWidth="1"/>
    <col min="24" max="24" width="9.7109375" style="61" customWidth="1"/>
    <col min="25" max="30" width="9.140625" style="3"/>
  </cols>
  <sheetData>
    <row r="1" spans="1:30" ht="18.75" x14ac:dyDescent="0.3">
      <c r="A1" s="9"/>
      <c r="B1" s="131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61"/>
      <c r="R1" s="161"/>
      <c r="S1" s="161"/>
      <c r="T1" s="161"/>
      <c r="U1" s="161"/>
      <c r="V1" s="66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86</v>
      </c>
      <c r="C2" s="101" t="s">
        <v>87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62"/>
      <c r="R2" s="162"/>
      <c r="S2" s="162"/>
      <c r="T2" s="162"/>
      <c r="U2" s="162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76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98" t="s">
        <v>16</v>
      </c>
      <c r="R3" s="98">
        <v>1</v>
      </c>
      <c r="S3" s="98">
        <v>2</v>
      </c>
      <c r="T3" s="98">
        <v>3</v>
      </c>
      <c r="U3" s="98" t="s">
        <v>43</v>
      </c>
      <c r="V3" s="18" t="s">
        <v>21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0" x14ac:dyDescent="0.25">
      <c r="A4" s="24"/>
      <c r="B4" s="102" t="s">
        <v>85</v>
      </c>
      <c r="C4" s="103" t="s">
        <v>77</v>
      </c>
      <c r="D4" s="97" t="s">
        <v>63</v>
      </c>
      <c r="E4" s="127" t="s">
        <v>88</v>
      </c>
      <c r="F4" s="25"/>
      <c r="G4" s="77"/>
      <c r="H4" s="77"/>
      <c r="I4" s="104">
        <v>1</v>
      </c>
      <c r="J4" s="105"/>
      <c r="K4" s="105" t="s">
        <v>78</v>
      </c>
      <c r="L4" s="105"/>
      <c r="M4" s="77">
        <v>1</v>
      </c>
      <c r="N4" s="77"/>
      <c r="O4" s="77"/>
      <c r="P4" s="77"/>
      <c r="Q4" s="108" t="s">
        <v>140</v>
      </c>
      <c r="R4" s="108"/>
      <c r="S4" s="106"/>
      <c r="T4" s="106"/>
      <c r="U4" s="106" t="s">
        <v>140</v>
      </c>
      <c r="V4" s="107">
        <v>0</v>
      </c>
      <c r="W4" s="103" t="s">
        <v>79</v>
      </c>
      <c r="X4" s="108" t="s">
        <v>80</v>
      </c>
      <c r="Y4" s="68"/>
      <c r="Z4" s="68"/>
      <c r="AA4" s="68"/>
      <c r="AB4" s="68"/>
      <c r="AC4" s="68"/>
      <c r="AD4" s="68"/>
    </row>
    <row r="5" spans="1:30" x14ac:dyDescent="0.25">
      <c r="A5" s="9"/>
      <c r="B5" s="102" t="s">
        <v>81</v>
      </c>
      <c r="C5" s="103" t="s">
        <v>82</v>
      </c>
      <c r="D5" s="97" t="s">
        <v>63</v>
      </c>
      <c r="E5" s="116" t="s">
        <v>89</v>
      </c>
      <c r="F5" s="25"/>
      <c r="G5" s="77">
        <v>1</v>
      </c>
      <c r="H5" s="77"/>
      <c r="I5" s="104"/>
      <c r="J5" s="105"/>
      <c r="K5" s="105" t="s">
        <v>78</v>
      </c>
      <c r="L5" s="105"/>
      <c r="M5" s="77">
        <v>1</v>
      </c>
      <c r="N5" s="77"/>
      <c r="O5" s="77">
        <v>1</v>
      </c>
      <c r="P5" s="77"/>
      <c r="Q5" s="108" t="s">
        <v>141</v>
      </c>
      <c r="R5" s="108"/>
      <c r="S5" s="106"/>
      <c r="T5" s="106" t="s">
        <v>142</v>
      </c>
      <c r="U5" s="106" t="s">
        <v>143</v>
      </c>
      <c r="V5" s="107">
        <v>0.28599999999999998</v>
      </c>
      <c r="W5" s="103" t="s">
        <v>83</v>
      </c>
      <c r="X5" s="108" t="s">
        <v>84</v>
      </c>
      <c r="Y5" s="68"/>
      <c r="Z5" s="68"/>
      <c r="AA5" s="68"/>
      <c r="AB5" s="68"/>
      <c r="AC5" s="68"/>
      <c r="AD5" s="68"/>
    </row>
    <row r="6" spans="1:30" x14ac:dyDescent="0.25">
      <c r="A6" s="24"/>
      <c r="B6" s="132" t="s">
        <v>69</v>
      </c>
      <c r="C6" s="133" t="s">
        <v>70</v>
      </c>
      <c r="D6" s="134" t="s">
        <v>90</v>
      </c>
      <c r="E6" s="135" t="s">
        <v>91</v>
      </c>
      <c r="F6" s="36"/>
      <c r="G6" s="136"/>
      <c r="H6" s="136"/>
      <c r="I6" s="137">
        <v>1</v>
      </c>
      <c r="J6" s="138"/>
      <c r="K6" s="138" t="s">
        <v>78</v>
      </c>
      <c r="L6" s="138"/>
      <c r="M6" s="136">
        <v>1</v>
      </c>
      <c r="N6" s="136"/>
      <c r="O6" s="136"/>
      <c r="P6" s="136"/>
      <c r="Q6" s="140" t="s">
        <v>134</v>
      </c>
      <c r="R6" s="140"/>
      <c r="S6" s="160"/>
      <c r="T6" s="160"/>
      <c r="U6" s="160" t="s">
        <v>134</v>
      </c>
      <c r="V6" s="139">
        <v>0</v>
      </c>
      <c r="W6" s="133" t="s">
        <v>92</v>
      </c>
      <c r="X6" s="140" t="s">
        <v>71</v>
      </c>
      <c r="Y6" s="68"/>
      <c r="Z6" s="68"/>
      <c r="AA6" s="68"/>
      <c r="AB6" s="68"/>
      <c r="AC6" s="68"/>
      <c r="AD6" s="68"/>
    </row>
    <row r="7" spans="1:30" x14ac:dyDescent="0.25">
      <c r="A7" s="24"/>
      <c r="B7" s="132" t="s">
        <v>93</v>
      </c>
      <c r="C7" s="133" t="s">
        <v>94</v>
      </c>
      <c r="D7" s="134" t="s">
        <v>90</v>
      </c>
      <c r="E7" s="135" t="s">
        <v>91</v>
      </c>
      <c r="F7" s="36"/>
      <c r="G7" s="136"/>
      <c r="H7" s="136"/>
      <c r="I7" s="137">
        <v>1</v>
      </c>
      <c r="J7" s="138"/>
      <c r="K7" s="138" t="s">
        <v>78</v>
      </c>
      <c r="L7" s="138"/>
      <c r="M7" s="136">
        <v>1</v>
      </c>
      <c r="N7" s="136"/>
      <c r="O7" s="136"/>
      <c r="P7" s="136"/>
      <c r="Q7" s="140" t="s">
        <v>135</v>
      </c>
      <c r="R7" s="140"/>
      <c r="S7" s="160"/>
      <c r="T7" s="160"/>
      <c r="U7" s="160" t="s">
        <v>136</v>
      </c>
      <c r="V7" s="139">
        <v>0</v>
      </c>
      <c r="W7" s="133" t="s">
        <v>95</v>
      </c>
      <c r="X7" s="140" t="s">
        <v>96</v>
      </c>
      <c r="Y7" s="68"/>
      <c r="Z7" s="68"/>
      <c r="AA7" s="68"/>
      <c r="AB7" s="68"/>
      <c r="AC7" s="68"/>
      <c r="AD7" s="68"/>
    </row>
    <row r="8" spans="1:30" x14ac:dyDescent="0.25">
      <c r="A8" s="24"/>
      <c r="B8" s="132" t="s">
        <v>97</v>
      </c>
      <c r="C8" s="133" t="s">
        <v>98</v>
      </c>
      <c r="D8" s="134" t="s">
        <v>90</v>
      </c>
      <c r="E8" s="135" t="s">
        <v>91</v>
      </c>
      <c r="F8" s="36"/>
      <c r="G8" s="136"/>
      <c r="H8" s="136"/>
      <c r="I8" s="137">
        <v>1</v>
      </c>
      <c r="J8" s="138"/>
      <c r="K8" s="138" t="s">
        <v>78</v>
      </c>
      <c r="L8" s="138"/>
      <c r="M8" s="136">
        <v>1</v>
      </c>
      <c r="N8" s="136"/>
      <c r="O8" s="136"/>
      <c r="P8" s="136"/>
      <c r="Q8" s="140" t="s">
        <v>137</v>
      </c>
      <c r="R8" s="140"/>
      <c r="S8" s="160"/>
      <c r="T8" s="160" t="s">
        <v>138</v>
      </c>
      <c r="U8" s="160" t="s">
        <v>139</v>
      </c>
      <c r="V8" s="139">
        <v>0.222</v>
      </c>
      <c r="W8" s="133" t="s">
        <v>99</v>
      </c>
      <c r="X8" s="140" t="s">
        <v>100</v>
      </c>
      <c r="Y8" s="68"/>
      <c r="Z8" s="68"/>
      <c r="AA8" s="68"/>
      <c r="AB8" s="68"/>
      <c r="AC8" s="68"/>
      <c r="AD8" s="68"/>
    </row>
    <row r="9" spans="1:30" x14ac:dyDescent="0.25">
      <c r="A9" s="9"/>
      <c r="B9" s="134" t="s">
        <v>210</v>
      </c>
      <c r="C9" s="200" t="s">
        <v>212</v>
      </c>
      <c r="D9" s="134" t="s">
        <v>90</v>
      </c>
      <c r="E9" s="201" t="s">
        <v>91</v>
      </c>
      <c r="F9" s="36"/>
      <c r="G9" s="136">
        <v>1</v>
      </c>
      <c r="H9" s="136"/>
      <c r="I9" s="136"/>
      <c r="J9" s="136"/>
      <c r="K9" s="136" t="s">
        <v>78</v>
      </c>
      <c r="L9" s="136"/>
      <c r="M9" s="136">
        <v>1</v>
      </c>
      <c r="N9" s="136"/>
      <c r="O9" s="136">
        <v>2</v>
      </c>
      <c r="P9" s="136"/>
      <c r="Q9" s="140" t="s">
        <v>152</v>
      </c>
      <c r="R9" s="140"/>
      <c r="S9" s="140"/>
      <c r="T9" s="140" t="s">
        <v>134</v>
      </c>
      <c r="U9" s="140" t="s">
        <v>147</v>
      </c>
      <c r="V9" s="202">
        <v>0.4</v>
      </c>
      <c r="W9" s="133" t="s">
        <v>211</v>
      </c>
      <c r="X9" s="140" t="s">
        <v>213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23" t="s">
        <v>7</v>
      </c>
      <c r="C10" s="18"/>
      <c r="D10" s="17"/>
      <c r="E10" s="78"/>
      <c r="F10" s="79"/>
      <c r="G10" s="19">
        <f t="shared" ref="G10:I10" si="0">SUM(G4:G9)</f>
        <v>2</v>
      </c>
      <c r="H10" s="19"/>
      <c r="I10" s="19">
        <f t="shared" si="0"/>
        <v>4</v>
      </c>
      <c r="J10" s="19"/>
      <c r="K10" s="19"/>
      <c r="L10" s="19"/>
      <c r="M10" s="19">
        <f>SUM(M4:M9)</f>
        <v>6</v>
      </c>
      <c r="N10" s="19"/>
      <c r="O10" s="19">
        <f t="shared" ref="O10" si="1">SUM(O4:O9)</f>
        <v>3</v>
      </c>
      <c r="P10" s="19"/>
      <c r="Q10" s="81" t="s">
        <v>214</v>
      </c>
      <c r="R10" s="81"/>
      <c r="S10" s="81"/>
      <c r="T10" s="81" t="s">
        <v>155</v>
      </c>
      <c r="U10" s="81" t="s">
        <v>215</v>
      </c>
      <c r="V10" s="34">
        <v>0.222</v>
      </c>
      <c r="W10" s="80"/>
      <c r="X10" s="81"/>
      <c r="Y10" s="68"/>
      <c r="Z10" s="68"/>
      <c r="AA10" s="68"/>
      <c r="AB10" s="68"/>
      <c r="AC10" s="68"/>
      <c r="AD10" s="68"/>
    </row>
    <row r="11" spans="1:30" x14ac:dyDescent="0.25">
      <c r="A11" s="24"/>
      <c r="B11" s="128" t="s">
        <v>46</v>
      </c>
      <c r="C11" s="117" t="s">
        <v>101</v>
      </c>
      <c r="D11" s="129"/>
      <c r="E11" s="63"/>
      <c r="F11" s="64"/>
      <c r="G11" s="117"/>
      <c r="H11" s="63"/>
      <c r="I11" s="65"/>
      <c r="J11" s="63"/>
      <c r="K11" s="63"/>
      <c r="L11" s="63"/>
      <c r="M11" s="63"/>
      <c r="N11" s="63"/>
      <c r="O11" s="63"/>
      <c r="P11" s="63"/>
      <c r="Q11" s="163"/>
      <c r="R11" s="164"/>
      <c r="S11" s="163"/>
      <c r="T11" s="163"/>
      <c r="U11" s="163"/>
      <c r="V11" s="63"/>
      <c r="W11" s="87"/>
      <c r="X11" s="100"/>
      <c r="Y11" s="68"/>
      <c r="Z11" s="68"/>
      <c r="AA11" s="68"/>
      <c r="AB11" s="68"/>
      <c r="AC11" s="68"/>
      <c r="AD11" s="68"/>
    </row>
    <row r="12" spans="1:30" x14ac:dyDescent="0.25">
      <c r="A12" s="24"/>
      <c r="B12" s="118"/>
      <c r="C12" s="130"/>
      <c r="D12" s="130"/>
      <c r="E12" s="83"/>
      <c r="F12" s="83"/>
      <c r="G12" s="119"/>
      <c r="H12" s="120"/>
      <c r="I12" s="82"/>
      <c r="J12" s="120"/>
      <c r="K12" s="82"/>
      <c r="L12" s="120"/>
      <c r="M12" s="82"/>
      <c r="N12" s="82"/>
      <c r="O12" s="82"/>
      <c r="P12" s="82"/>
      <c r="Q12" s="165"/>
      <c r="R12" s="165"/>
      <c r="S12" s="165"/>
      <c r="T12" s="165"/>
      <c r="U12" s="165"/>
      <c r="V12" s="82"/>
      <c r="W12" s="82"/>
      <c r="X12" s="121"/>
      <c r="Y12" s="68"/>
      <c r="Z12" s="68"/>
      <c r="AA12" s="68"/>
      <c r="AB12" s="68"/>
      <c r="AC12" s="68"/>
      <c r="AD12" s="68"/>
    </row>
    <row r="13" spans="1:30" x14ac:dyDescent="0.25">
      <c r="A13" s="9"/>
      <c r="B13" s="23" t="s">
        <v>102</v>
      </c>
      <c r="C13" s="23" t="s">
        <v>34</v>
      </c>
      <c r="D13" s="17" t="s">
        <v>35</v>
      </c>
      <c r="E13" s="22" t="s">
        <v>1</v>
      </c>
      <c r="F13" s="25"/>
      <c r="G13" s="19" t="s">
        <v>36</v>
      </c>
      <c r="H13" s="16" t="s">
        <v>37</v>
      </c>
      <c r="I13" s="16" t="s">
        <v>31</v>
      </c>
      <c r="J13" s="18" t="s">
        <v>38</v>
      </c>
      <c r="K13" s="18" t="s">
        <v>39</v>
      </c>
      <c r="L13" s="18" t="s">
        <v>40</v>
      </c>
      <c r="M13" s="19" t="s">
        <v>41</v>
      </c>
      <c r="N13" s="19" t="s">
        <v>30</v>
      </c>
      <c r="O13" s="16" t="s">
        <v>42</v>
      </c>
      <c r="P13" s="19" t="s">
        <v>37</v>
      </c>
      <c r="Q13" s="81" t="s">
        <v>16</v>
      </c>
      <c r="R13" s="81">
        <v>1</v>
      </c>
      <c r="S13" s="81">
        <v>2</v>
      </c>
      <c r="T13" s="81">
        <v>3</v>
      </c>
      <c r="U13" s="81" t="s">
        <v>43</v>
      </c>
      <c r="V13" s="18" t="s">
        <v>21</v>
      </c>
      <c r="W13" s="17" t="s">
        <v>44</v>
      </c>
      <c r="X13" s="17" t="s">
        <v>45</v>
      </c>
      <c r="Y13" s="68"/>
      <c r="Z13" s="68"/>
      <c r="AA13" s="68"/>
      <c r="AB13" s="68"/>
      <c r="AC13" s="68"/>
      <c r="AD13" s="68"/>
    </row>
    <row r="14" spans="1:30" x14ac:dyDescent="0.25">
      <c r="A14" s="9"/>
      <c r="B14" s="141" t="s">
        <v>103</v>
      </c>
      <c r="C14" s="142" t="s">
        <v>104</v>
      </c>
      <c r="D14" s="143" t="s">
        <v>63</v>
      </c>
      <c r="E14" s="144" t="s">
        <v>105</v>
      </c>
      <c r="F14" s="25"/>
      <c r="G14" s="145">
        <v>1</v>
      </c>
      <c r="H14" s="146"/>
      <c r="I14" s="146"/>
      <c r="J14" s="147"/>
      <c r="K14" s="147" t="s">
        <v>78</v>
      </c>
      <c r="L14" s="105" t="s">
        <v>106</v>
      </c>
      <c r="M14" s="147">
        <v>1</v>
      </c>
      <c r="N14" s="145"/>
      <c r="O14" s="146">
        <v>3</v>
      </c>
      <c r="P14" s="146"/>
      <c r="Q14" s="166" t="s">
        <v>145</v>
      </c>
      <c r="R14" s="166"/>
      <c r="S14" s="166" t="s">
        <v>147</v>
      </c>
      <c r="T14" s="166"/>
      <c r="U14" s="166" t="s">
        <v>148</v>
      </c>
      <c r="V14" s="148">
        <v>0.625</v>
      </c>
      <c r="W14" s="142" t="s">
        <v>107</v>
      </c>
      <c r="X14" s="149" t="s">
        <v>108</v>
      </c>
      <c r="Y14" s="68"/>
      <c r="Z14" s="68"/>
      <c r="AA14" s="68"/>
      <c r="AB14" s="68"/>
      <c r="AC14" s="68"/>
      <c r="AD14" s="68"/>
    </row>
    <row r="15" spans="1:30" x14ac:dyDescent="0.25">
      <c r="A15" s="9"/>
      <c r="B15" s="141" t="s">
        <v>109</v>
      </c>
      <c r="C15" s="142" t="s">
        <v>110</v>
      </c>
      <c r="D15" s="143" t="s">
        <v>63</v>
      </c>
      <c r="E15" s="144" t="s">
        <v>105</v>
      </c>
      <c r="F15" s="25"/>
      <c r="G15" s="145">
        <v>1</v>
      </c>
      <c r="H15" s="146"/>
      <c r="I15" s="146"/>
      <c r="J15" s="147"/>
      <c r="K15" s="147" t="s">
        <v>78</v>
      </c>
      <c r="L15" s="105" t="s">
        <v>106</v>
      </c>
      <c r="M15" s="147">
        <v>1</v>
      </c>
      <c r="N15" s="145"/>
      <c r="O15" s="146">
        <v>4</v>
      </c>
      <c r="P15" s="146"/>
      <c r="Q15" s="166" t="s">
        <v>145</v>
      </c>
      <c r="R15" s="166"/>
      <c r="S15" s="166"/>
      <c r="T15" s="166" t="s">
        <v>149</v>
      </c>
      <c r="U15" s="166" t="s">
        <v>150</v>
      </c>
      <c r="V15" s="148">
        <v>0.625</v>
      </c>
      <c r="W15" s="142" t="s">
        <v>111</v>
      </c>
      <c r="X15" s="149" t="s">
        <v>112</v>
      </c>
      <c r="Y15" s="68"/>
      <c r="Z15" s="68"/>
      <c r="AA15" s="68"/>
      <c r="AB15" s="68"/>
      <c r="AC15" s="68"/>
      <c r="AD15" s="68"/>
    </row>
    <row r="16" spans="1:30" x14ac:dyDescent="0.25">
      <c r="A16" s="24"/>
      <c r="B16" s="23" t="s">
        <v>7</v>
      </c>
      <c r="C16" s="18"/>
      <c r="D16" s="17"/>
      <c r="E16" s="78"/>
      <c r="F16" s="79"/>
      <c r="G16" s="19">
        <f t="shared" ref="G16" si="2">SUM(G11:G15)</f>
        <v>2</v>
      </c>
      <c r="H16" s="19"/>
      <c r="I16" s="19"/>
      <c r="J16" s="19"/>
      <c r="K16" s="19"/>
      <c r="L16" s="19"/>
      <c r="M16" s="19">
        <f>SUM(M11:M15)</f>
        <v>2</v>
      </c>
      <c r="N16" s="19"/>
      <c r="O16" s="19">
        <f t="shared" ref="O16" si="3">SUM(O11:O15)</f>
        <v>7</v>
      </c>
      <c r="P16" s="19"/>
      <c r="Q16" s="81" t="s">
        <v>146</v>
      </c>
      <c r="R16" s="81"/>
      <c r="S16" s="81" t="s">
        <v>147</v>
      </c>
      <c r="T16" s="81" t="s">
        <v>149</v>
      </c>
      <c r="U16" s="81" t="s">
        <v>226</v>
      </c>
      <c r="V16" s="34">
        <v>0.182</v>
      </c>
      <c r="W16" s="80"/>
      <c r="X16" s="81"/>
      <c r="Y16" s="68"/>
      <c r="Z16" s="68"/>
      <c r="AA16" s="68"/>
      <c r="AB16" s="68"/>
      <c r="AC16" s="68"/>
      <c r="AD16" s="68"/>
    </row>
    <row r="17" spans="1:32" x14ac:dyDescent="0.25">
      <c r="A17" s="24"/>
      <c r="B17" s="118"/>
      <c r="C17" s="130"/>
      <c r="D17" s="130"/>
      <c r="E17" s="83"/>
      <c r="F17" s="83"/>
      <c r="G17" s="119"/>
      <c r="H17" s="120"/>
      <c r="I17" s="82"/>
      <c r="J17" s="120"/>
      <c r="K17" s="82"/>
      <c r="L17" s="120"/>
      <c r="M17" s="82"/>
      <c r="N17" s="82"/>
      <c r="O17" s="82"/>
      <c r="P17" s="82"/>
      <c r="Q17" s="165"/>
      <c r="R17" s="165"/>
      <c r="S17" s="165"/>
      <c r="T17" s="165"/>
      <c r="U17" s="165"/>
      <c r="V17" s="82"/>
      <c r="W17" s="82"/>
      <c r="X17" s="121"/>
      <c r="Y17" s="68"/>
      <c r="Z17" s="68"/>
      <c r="AA17" s="68"/>
      <c r="AB17" s="68"/>
      <c r="AC17" s="68"/>
      <c r="AD17" s="68"/>
    </row>
    <row r="18" spans="1:32" x14ac:dyDescent="0.25">
      <c r="A18" s="9"/>
      <c r="B18" s="23" t="s">
        <v>113</v>
      </c>
      <c r="C18" s="23" t="s">
        <v>34</v>
      </c>
      <c r="D18" s="17" t="s">
        <v>35</v>
      </c>
      <c r="E18" s="22" t="s">
        <v>1</v>
      </c>
      <c r="F18" s="25"/>
      <c r="G18" s="19" t="s">
        <v>36</v>
      </c>
      <c r="H18" s="16" t="s">
        <v>37</v>
      </c>
      <c r="I18" s="16" t="s">
        <v>31</v>
      </c>
      <c r="J18" s="18" t="s">
        <v>38</v>
      </c>
      <c r="K18" s="18" t="s">
        <v>39</v>
      </c>
      <c r="L18" s="18" t="s">
        <v>40</v>
      </c>
      <c r="M18" s="19" t="s">
        <v>41</v>
      </c>
      <c r="N18" s="19" t="s">
        <v>30</v>
      </c>
      <c r="O18" s="16" t="s">
        <v>42</v>
      </c>
      <c r="P18" s="19" t="s">
        <v>37</v>
      </c>
      <c r="Q18" s="81" t="s">
        <v>16</v>
      </c>
      <c r="R18" s="81">
        <v>1</v>
      </c>
      <c r="S18" s="81">
        <v>2</v>
      </c>
      <c r="T18" s="81">
        <v>3</v>
      </c>
      <c r="U18" s="81" t="s">
        <v>43</v>
      </c>
      <c r="V18" s="18" t="s">
        <v>21</v>
      </c>
      <c r="W18" s="17" t="s">
        <v>44</v>
      </c>
      <c r="X18" s="17" t="s">
        <v>45</v>
      </c>
      <c r="Y18" s="68"/>
      <c r="Z18" s="68"/>
      <c r="AA18" s="68"/>
      <c r="AB18" s="68"/>
      <c r="AC18" s="68"/>
      <c r="AD18" s="68"/>
    </row>
    <row r="19" spans="1:32" x14ac:dyDescent="0.25">
      <c r="A19" s="9"/>
      <c r="B19" s="141" t="s">
        <v>114</v>
      </c>
      <c r="C19" s="142" t="s">
        <v>115</v>
      </c>
      <c r="D19" s="143" t="s">
        <v>63</v>
      </c>
      <c r="E19" s="144" t="s">
        <v>105</v>
      </c>
      <c r="F19" s="109"/>
      <c r="G19" s="145"/>
      <c r="H19" s="146"/>
      <c r="I19" s="146">
        <v>1</v>
      </c>
      <c r="J19" s="147"/>
      <c r="K19" s="147" t="s">
        <v>78</v>
      </c>
      <c r="L19" s="105"/>
      <c r="M19" s="147">
        <v>1</v>
      </c>
      <c r="N19" s="145"/>
      <c r="O19" s="146">
        <v>2</v>
      </c>
      <c r="P19" s="146">
        <v>1</v>
      </c>
      <c r="Q19" s="166" t="s">
        <v>144</v>
      </c>
      <c r="R19" s="166"/>
      <c r="S19" s="166"/>
      <c r="T19" s="166" t="s">
        <v>142</v>
      </c>
      <c r="U19" s="166" t="s">
        <v>138</v>
      </c>
      <c r="V19" s="148">
        <v>0.6</v>
      </c>
      <c r="W19" s="142" t="s">
        <v>116</v>
      </c>
      <c r="X19" s="149" t="s">
        <v>117</v>
      </c>
      <c r="Y19" s="68"/>
      <c r="Z19" s="68"/>
      <c r="AA19" s="68"/>
      <c r="AB19" s="68"/>
      <c r="AC19" s="68"/>
      <c r="AD19" s="68"/>
    </row>
    <row r="20" spans="1:32" x14ac:dyDescent="0.25">
      <c r="A20" s="9"/>
      <c r="B20" s="141" t="s">
        <v>118</v>
      </c>
      <c r="C20" s="142" t="s">
        <v>119</v>
      </c>
      <c r="D20" s="143" t="s">
        <v>63</v>
      </c>
      <c r="E20" s="144" t="s">
        <v>105</v>
      </c>
      <c r="F20" s="109"/>
      <c r="G20" s="145"/>
      <c r="H20" s="146"/>
      <c r="I20" s="146">
        <v>1</v>
      </c>
      <c r="J20" s="147"/>
      <c r="K20" s="147" t="s">
        <v>78</v>
      </c>
      <c r="L20" s="105" t="s">
        <v>106</v>
      </c>
      <c r="M20" s="147">
        <v>1</v>
      </c>
      <c r="N20" s="145"/>
      <c r="O20" s="146">
        <v>5</v>
      </c>
      <c r="P20" s="146"/>
      <c r="Q20" s="166" t="s">
        <v>151</v>
      </c>
      <c r="R20" s="166"/>
      <c r="S20" s="166"/>
      <c r="T20" s="166" t="s">
        <v>154</v>
      </c>
      <c r="U20" s="166" t="s">
        <v>145</v>
      </c>
      <c r="V20" s="148">
        <v>0.66700000000000004</v>
      </c>
      <c r="W20" s="142" t="s">
        <v>120</v>
      </c>
      <c r="X20" s="149" t="s">
        <v>121</v>
      </c>
      <c r="Y20" s="68"/>
      <c r="Z20" s="68"/>
      <c r="AA20" s="68"/>
      <c r="AB20" s="68"/>
      <c r="AC20" s="68"/>
      <c r="AD20" s="68"/>
    </row>
    <row r="21" spans="1:32" x14ac:dyDescent="0.25">
      <c r="A21" s="9"/>
      <c r="B21" s="102" t="s">
        <v>122</v>
      </c>
      <c r="C21" s="103" t="s">
        <v>123</v>
      </c>
      <c r="D21" s="97" t="s">
        <v>63</v>
      </c>
      <c r="E21" s="127" t="s">
        <v>88</v>
      </c>
      <c r="F21" s="109"/>
      <c r="G21" s="77"/>
      <c r="H21" s="104"/>
      <c r="I21" s="77">
        <v>1</v>
      </c>
      <c r="J21" s="147"/>
      <c r="K21" s="147" t="s">
        <v>78</v>
      </c>
      <c r="L21" s="105"/>
      <c r="M21" s="105">
        <v>1</v>
      </c>
      <c r="N21" s="77"/>
      <c r="O21" s="104">
        <v>1</v>
      </c>
      <c r="P21" s="104"/>
      <c r="Q21" s="106" t="s">
        <v>152</v>
      </c>
      <c r="R21" s="106"/>
      <c r="S21" s="106"/>
      <c r="T21" s="106" t="s">
        <v>149</v>
      </c>
      <c r="U21" s="106" t="s">
        <v>142</v>
      </c>
      <c r="V21" s="107">
        <v>0.4</v>
      </c>
      <c r="W21" s="103" t="s">
        <v>124</v>
      </c>
      <c r="X21" s="108" t="s">
        <v>125</v>
      </c>
      <c r="Y21" s="68"/>
      <c r="Z21" s="68"/>
      <c r="AA21" s="68"/>
      <c r="AB21" s="68"/>
      <c r="AC21" s="68"/>
      <c r="AD21" s="68"/>
    </row>
    <row r="22" spans="1:32" x14ac:dyDescent="0.25">
      <c r="A22" s="24"/>
      <c r="B22" s="23" t="s">
        <v>7</v>
      </c>
      <c r="C22" s="18"/>
      <c r="D22" s="17"/>
      <c r="E22" s="78"/>
      <c r="F22" s="79"/>
      <c r="G22" s="19"/>
      <c r="H22" s="19"/>
      <c r="I22" s="19">
        <f t="shared" ref="I22" si="4">SUM(I17:I21)</f>
        <v>3</v>
      </c>
      <c r="J22" s="19"/>
      <c r="K22" s="19"/>
      <c r="L22" s="19"/>
      <c r="M22" s="19">
        <f>SUM(M17:M21)</f>
        <v>3</v>
      </c>
      <c r="N22" s="19"/>
      <c r="O22" s="19">
        <f t="shared" ref="O22" si="5">SUM(O17:O21)</f>
        <v>8</v>
      </c>
      <c r="P22" s="19"/>
      <c r="Q22" s="81" t="s">
        <v>153</v>
      </c>
      <c r="R22" s="81"/>
      <c r="S22" s="81"/>
      <c r="T22" s="81" t="s">
        <v>155</v>
      </c>
      <c r="U22" s="81" t="s">
        <v>156</v>
      </c>
      <c r="V22" s="34">
        <v>0.57899999999999996</v>
      </c>
      <c r="W22" s="80"/>
      <c r="X22" s="81"/>
      <c r="Y22" s="68"/>
      <c r="Z22" s="68"/>
      <c r="AA22" s="68"/>
      <c r="AB22" s="68"/>
      <c r="AC22" s="68"/>
      <c r="AD22" s="68"/>
    </row>
    <row r="23" spans="1:32" x14ac:dyDescent="0.25">
      <c r="A23" s="24"/>
      <c r="B23" s="118"/>
      <c r="C23" s="130"/>
      <c r="D23" s="130"/>
      <c r="E23" s="83"/>
      <c r="F23" s="83"/>
      <c r="G23" s="119"/>
      <c r="H23" s="120"/>
      <c r="I23" s="82"/>
      <c r="J23" s="120"/>
      <c r="K23" s="82"/>
      <c r="L23" s="120"/>
      <c r="M23" s="82"/>
      <c r="N23" s="82"/>
      <c r="O23" s="82"/>
      <c r="P23" s="82"/>
      <c r="Q23" s="165"/>
      <c r="R23" s="165"/>
      <c r="S23" s="165"/>
      <c r="T23" s="165"/>
      <c r="U23" s="165"/>
      <c r="V23" s="82"/>
      <c r="W23" s="82"/>
      <c r="X23" s="121"/>
      <c r="Y23" s="68"/>
      <c r="Z23" s="68"/>
      <c r="AA23" s="68"/>
      <c r="AB23" s="68"/>
      <c r="AC23" s="68"/>
      <c r="AD23" s="68"/>
    </row>
    <row r="24" spans="1:32" s="10" customFormat="1" ht="18.75" customHeight="1" x14ac:dyDescent="0.2">
      <c r="A24" s="9"/>
      <c r="B24" s="150" t="s">
        <v>126</v>
      </c>
      <c r="C24" s="66"/>
      <c r="D24" s="67"/>
      <c r="E24" s="67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161"/>
      <c r="R24" s="161"/>
      <c r="S24" s="161"/>
      <c r="T24" s="161"/>
      <c r="U24" s="161"/>
      <c r="V24" s="66"/>
      <c r="W24" s="67"/>
      <c r="X24" s="62"/>
      <c r="Y24" s="25"/>
      <c r="Z24" s="25"/>
      <c r="AA24" s="25"/>
      <c r="AB24" s="25"/>
      <c r="AC24" s="25"/>
      <c r="AD24" s="25"/>
      <c r="AE24" s="25"/>
      <c r="AF24" s="25"/>
    </row>
    <row r="25" spans="1:32" s="151" customFormat="1" ht="15" customHeight="1" x14ac:dyDescent="0.2">
      <c r="A25" s="24"/>
      <c r="B25" s="71" t="s">
        <v>76</v>
      </c>
      <c r="C25" s="23" t="s">
        <v>127</v>
      </c>
      <c r="D25" s="72" t="s">
        <v>35</v>
      </c>
      <c r="E25" s="73" t="s">
        <v>1</v>
      </c>
      <c r="F25" s="39"/>
      <c r="G25" s="74" t="s">
        <v>36</v>
      </c>
      <c r="H25" s="75" t="s">
        <v>37</v>
      </c>
      <c r="I25" s="75" t="s">
        <v>31</v>
      </c>
      <c r="J25" s="18" t="s">
        <v>38</v>
      </c>
      <c r="K25" s="76" t="s">
        <v>39</v>
      </c>
      <c r="L25" s="76" t="s">
        <v>40</v>
      </c>
      <c r="M25" s="74" t="s">
        <v>41</v>
      </c>
      <c r="N25" s="74" t="s">
        <v>30</v>
      </c>
      <c r="O25" s="75" t="s">
        <v>42</v>
      </c>
      <c r="P25" s="74" t="s">
        <v>37</v>
      </c>
      <c r="Q25" s="98" t="s">
        <v>16</v>
      </c>
      <c r="R25" s="98">
        <v>1</v>
      </c>
      <c r="S25" s="98">
        <v>2</v>
      </c>
      <c r="T25" s="98">
        <v>3</v>
      </c>
      <c r="U25" s="98" t="s">
        <v>43</v>
      </c>
      <c r="V25" s="18" t="s">
        <v>128</v>
      </c>
      <c r="W25" s="17" t="s">
        <v>44</v>
      </c>
      <c r="X25" s="17" t="s">
        <v>45</v>
      </c>
      <c r="Y25" s="25"/>
      <c r="Z25" s="25"/>
      <c r="AA25" s="25"/>
      <c r="AB25" s="25"/>
      <c r="AC25" s="25"/>
      <c r="AD25" s="25"/>
      <c r="AE25" s="25"/>
      <c r="AF25" s="25"/>
    </row>
    <row r="26" spans="1:32" s="151" customFormat="1" ht="15" customHeight="1" x14ac:dyDescent="0.2">
      <c r="A26" s="24"/>
      <c r="B26" s="86" t="s">
        <v>129</v>
      </c>
      <c r="C26" s="152" t="s">
        <v>130</v>
      </c>
      <c r="D26" s="86" t="s">
        <v>131</v>
      </c>
      <c r="E26" s="86" t="s">
        <v>89</v>
      </c>
      <c r="F26" s="39"/>
      <c r="G26" s="153"/>
      <c r="H26" s="154"/>
      <c r="I26" s="153">
        <v>1</v>
      </c>
      <c r="J26" s="32"/>
      <c r="K26" s="32" t="s">
        <v>78</v>
      </c>
      <c r="L26" s="32" t="s">
        <v>132</v>
      </c>
      <c r="M26" s="155">
        <v>1</v>
      </c>
      <c r="N26" s="156"/>
      <c r="O26" s="32">
        <v>3</v>
      </c>
      <c r="P26" s="32"/>
      <c r="Q26" s="167" t="s">
        <v>155</v>
      </c>
      <c r="R26" s="167"/>
      <c r="S26" s="167"/>
      <c r="T26" s="167" t="s">
        <v>134</v>
      </c>
      <c r="U26" s="167" t="s">
        <v>144</v>
      </c>
      <c r="V26" s="157">
        <v>0.5</v>
      </c>
      <c r="W26" s="86" t="s">
        <v>92</v>
      </c>
      <c r="X26" s="32">
        <v>1743</v>
      </c>
      <c r="Y26" s="25"/>
      <c r="Z26" s="25"/>
      <c r="AA26" s="25"/>
      <c r="AB26" s="25"/>
      <c r="AC26" s="25"/>
      <c r="AD26" s="25"/>
      <c r="AE26" s="25"/>
      <c r="AF26" s="25"/>
    </row>
    <row r="27" spans="1:32" x14ac:dyDescent="0.25">
      <c r="A27" s="24"/>
      <c r="B27" s="128" t="s">
        <v>46</v>
      </c>
      <c r="C27" s="87" t="s">
        <v>133</v>
      </c>
      <c r="D27" s="158"/>
      <c r="E27" s="63"/>
      <c r="F27" s="64"/>
      <c r="G27" s="117"/>
      <c r="H27" s="63"/>
      <c r="I27" s="65"/>
      <c r="J27" s="63"/>
      <c r="K27" s="63"/>
      <c r="L27" s="63"/>
      <c r="M27" s="63"/>
      <c r="N27" s="63"/>
      <c r="O27" s="63"/>
      <c r="P27" s="63"/>
      <c r="Q27" s="163"/>
      <c r="R27" s="164"/>
      <c r="S27" s="163"/>
      <c r="T27" s="163"/>
      <c r="U27" s="163"/>
      <c r="V27" s="63"/>
      <c r="W27" s="87"/>
      <c r="X27" s="100"/>
      <c r="Y27" s="68"/>
      <c r="Z27" s="68"/>
      <c r="AA27" s="68"/>
      <c r="AB27" s="68"/>
      <c r="AC27" s="68"/>
      <c r="AD27" s="68"/>
    </row>
    <row r="28" spans="1:32" x14ac:dyDescent="0.25">
      <c r="A28" s="24"/>
      <c r="B28" s="159"/>
      <c r="C28" s="82"/>
      <c r="D28" s="130"/>
      <c r="E28" s="83"/>
      <c r="F28" s="83"/>
      <c r="G28" s="82"/>
      <c r="H28" s="120"/>
      <c r="I28" s="120"/>
      <c r="J28" s="120"/>
      <c r="K28" s="120"/>
      <c r="L28" s="120"/>
      <c r="M28" s="82"/>
      <c r="N28" s="120"/>
      <c r="O28" s="120"/>
      <c r="P28" s="120"/>
      <c r="Q28" s="168"/>
      <c r="R28" s="165"/>
      <c r="S28" s="168"/>
      <c r="T28" s="168"/>
      <c r="U28" s="168"/>
      <c r="V28" s="120"/>
      <c r="W28" s="82"/>
      <c r="X28" s="121"/>
      <c r="Y28" s="68"/>
      <c r="Z28" s="68"/>
      <c r="AA28" s="68"/>
      <c r="AB28" s="68"/>
      <c r="AC28" s="68"/>
      <c r="AD28" s="68"/>
    </row>
    <row r="29" spans="1:32" x14ac:dyDescent="0.25">
      <c r="A29" s="2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169"/>
      <c r="R29" s="169"/>
      <c r="S29" s="169"/>
      <c r="T29" s="169"/>
      <c r="U29" s="169"/>
      <c r="V29" s="59"/>
      <c r="W29" s="59"/>
      <c r="X29" s="59"/>
      <c r="Y29" s="68"/>
      <c r="Z29" s="68"/>
      <c r="AA29" s="68"/>
      <c r="AB29" s="68"/>
      <c r="AC29" s="68"/>
      <c r="AD29" s="68"/>
    </row>
    <row r="30" spans="1:32" x14ac:dyDescent="0.25">
      <c r="A30" s="24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169"/>
      <c r="R30" s="169"/>
      <c r="S30" s="169"/>
      <c r="T30" s="169"/>
      <c r="U30" s="169"/>
      <c r="V30" s="59"/>
      <c r="W30" s="59"/>
      <c r="X30" s="59"/>
      <c r="Y30" s="68"/>
      <c r="Z30" s="68"/>
      <c r="AA30" s="68"/>
      <c r="AB30" s="68"/>
      <c r="AC30" s="68"/>
      <c r="AD30" s="68"/>
    </row>
    <row r="31" spans="1:32" x14ac:dyDescent="0.25">
      <c r="A31" s="2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169"/>
      <c r="R31" s="169"/>
      <c r="S31" s="169"/>
      <c r="T31" s="169"/>
      <c r="U31" s="169"/>
      <c r="V31" s="59"/>
      <c r="W31" s="59"/>
      <c r="X31" s="59"/>
      <c r="Y31" s="68"/>
      <c r="Z31" s="68"/>
      <c r="AA31" s="68"/>
      <c r="AB31" s="68"/>
      <c r="AC31" s="68"/>
      <c r="AD31" s="68"/>
    </row>
    <row r="32" spans="1:32" x14ac:dyDescent="0.25">
      <c r="A32" s="24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169"/>
      <c r="R32" s="169"/>
      <c r="S32" s="169"/>
      <c r="T32" s="169"/>
      <c r="U32" s="169"/>
      <c r="V32" s="59"/>
      <c r="W32" s="59"/>
      <c r="X32" s="59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169"/>
      <c r="R33" s="169"/>
      <c r="S33" s="169"/>
      <c r="T33" s="169"/>
      <c r="U33" s="169"/>
      <c r="V33" s="59"/>
      <c r="W33" s="59"/>
      <c r="X33" s="59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169"/>
      <c r="R34" s="169"/>
      <c r="S34" s="169"/>
      <c r="T34" s="169"/>
      <c r="U34" s="169"/>
      <c r="V34" s="59"/>
      <c r="W34" s="59"/>
      <c r="X34" s="59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169"/>
      <c r="R35" s="169"/>
      <c r="S35" s="169"/>
      <c r="T35" s="169"/>
      <c r="U35" s="169"/>
      <c r="V35" s="59"/>
      <c r="W35" s="59"/>
      <c r="X35" s="59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169"/>
      <c r="R36" s="169"/>
      <c r="S36" s="169"/>
      <c r="T36" s="169"/>
      <c r="U36" s="169"/>
      <c r="V36" s="59"/>
      <c r="W36" s="59"/>
      <c r="X36" s="59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169"/>
      <c r="R37" s="169"/>
      <c r="S37" s="169"/>
      <c r="T37" s="169"/>
      <c r="U37" s="169"/>
      <c r="V37" s="59"/>
      <c r="W37" s="59"/>
      <c r="X37" s="59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169"/>
      <c r="R38" s="169"/>
      <c r="S38" s="169"/>
      <c r="T38" s="169"/>
      <c r="U38" s="169"/>
      <c r="V38" s="59"/>
      <c r="W38" s="59"/>
      <c r="X38" s="59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169"/>
      <c r="R39" s="169"/>
      <c r="S39" s="169"/>
      <c r="T39" s="169"/>
      <c r="U39" s="169"/>
      <c r="V39" s="59"/>
      <c r="W39" s="59"/>
      <c r="X39" s="59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70"/>
      <c r="R40" s="170"/>
      <c r="S40" s="170"/>
      <c r="T40" s="170"/>
      <c r="U40" s="170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70"/>
      <c r="R41" s="170"/>
      <c r="S41" s="170"/>
      <c r="T41" s="170"/>
      <c r="U41" s="170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70"/>
      <c r="R42" s="170"/>
      <c r="S42" s="170"/>
      <c r="T42" s="170"/>
      <c r="U42" s="170"/>
      <c r="V42" s="36"/>
      <c r="W42" s="122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70"/>
      <c r="R43" s="170"/>
      <c r="S43" s="170"/>
      <c r="T43" s="170"/>
      <c r="U43" s="170"/>
      <c r="V43" s="36"/>
      <c r="W43" s="36">
        <v>13</v>
      </c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70"/>
      <c r="R44" s="170"/>
      <c r="S44" s="170"/>
      <c r="T44" s="170"/>
      <c r="U44" s="170"/>
      <c r="V44" s="36"/>
      <c r="W44" s="123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70"/>
      <c r="R45" s="170"/>
      <c r="S45" s="170"/>
      <c r="T45" s="170"/>
      <c r="U45" s="170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70"/>
      <c r="R46" s="170"/>
      <c r="S46" s="170"/>
      <c r="T46" s="170"/>
      <c r="U46" s="170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70"/>
      <c r="R47" s="170"/>
      <c r="S47" s="170"/>
      <c r="T47" s="170"/>
      <c r="U47" s="170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70"/>
      <c r="R48" s="170"/>
      <c r="S48" s="170"/>
      <c r="T48" s="170"/>
      <c r="U48" s="170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70"/>
      <c r="R49" s="170"/>
      <c r="S49" s="170"/>
      <c r="T49" s="170"/>
      <c r="U49" s="170"/>
      <c r="V49" s="36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70"/>
      <c r="R50" s="170"/>
      <c r="S50" s="170"/>
      <c r="T50" s="170"/>
      <c r="U50" s="170"/>
      <c r="V50" s="36"/>
      <c r="W50" s="59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84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70"/>
      <c r="R51" s="170"/>
      <c r="S51" s="170"/>
      <c r="T51" s="170"/>
      <c r="U51" s="170"/>
      <c r="V51" s="36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71"/>
      <c r="R52" s="171"/>
      <c r="S52" s="171"/>
      <c r="T52" s="171"/>
      <c r="U52" s="171"/>
      <c r="V52" s="25"/>
      <c r="W52" s="59"/>
      <c r="X52" s="25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59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71"/>
      <c r="R53" s="171"/>
      <c r="S53" s="171"/>
      <c r="T53" s="171"/>
      <c r="U53" s="171"/>
      <c r="V53" s="25"/>
      <c r="W53" s="59"/>
      <c r="X53" s="25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169"/>
      <c r="R54" s="169"/>
      <c r="S54" s="169"/>
      <c r="T54" s="169"/>
      <c r="U54" s="169"/>
      <c r="V54" s="59"/>
      <c r="W54" s="59"/>
      <c r="X54" s="59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169"/>
      <c r="R55" s="169"/>
      <c r="S55" s="169"/>
      <c r="T55" s="169"/>
      <c r="U55" s="169"/>
      <c r="V55" s="59"/>
      <c r="W55" s="59"/>
      <c r="X55" s="59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169"/>
      <c r="R56" s="169"/>
      <c r="S56" s="169"/>
      <c r="T56" s="169"/>
      <c r="U56" s="169"/>
      <c r="V56" s="59"/>
      <c r="W56" s="59"/>
      <c r="X56" s="59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84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70"/>
      <c r="R57" s="170"/>
      <c r="S57" s="170"/>
      <c r="T57" s="170"/>
      <c r="U57" s="170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84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70"/>
      <c r="R58" s="170"/>
      <c r="S58" s="170"/>
      <c r="T58" s="170"/>
      <c r="U58" s="170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84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70"/>
      <c r="R59" s="170"/>
      <c r="S59" s="170"/>
      <c r="T59" s="170"/>
      <c r="U59" s="170"/>
      <c r="V59" s="36"/>
      <c r="W59" s="122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84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170"/>
      <c r="R60" s="170"/>
      <c r="S60" s="170"/>
      <c r="T60" s="170"/>
      <c r="U60" s="170"/>
      <c r="V60" s="36"/>
      <c r="W60" s="36">
        <v>13</v>
      </c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84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170"/>
      <c r="R61" s="170"/>
      <c r="S61" s="170"/>
      <c r="T61" s="170"/>
      <c r="U61" s="170"/>
      <c r="V61" s="36"/>
      <c r="W61" s="123"/>
      <c r="X61" s="36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84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170"/>
      <c r="R62" s="170"/>
      <c r="S62" s="170"/>
      <c r="T62" s="170"/>
      <c r="U62" s="170"/>
      <c r="V62" s="36"/>
      <c r="W62" s="59"/>
      <c r="X62" s="36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84"/>
      <c r="G63" s="36"/>
      <c r="H63" s="39"/>
      <c r="I63" s="36"/>
      <c r="J63" s="25"/>
      <c r="K63" s="25"/>
      <c r="L63" s="25"/>
      <c r="M63" s="36"/>
      <c r="N63" s="36"/>
      <c r="O63" s="36"/>
      <c r="P63" s="36"/>
      <c r="Q63" s="170"/>
      <c r="R63" s="170"/>
      <c r="S63" s="170"/>
      <c r="T63" s="170"/>
      <c r="U63" s="170"/>
      <c r="V63" s="36"/>
      <c r="W63" s="59"/>
      <c r="X63" s="36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84"/>
      <c r="G64" s="36"/>
      <c r="H64" s="39"/>
      <c r="I64" s="36"/>
      <c r="J64" s="25"/>
      <c r="K64" s="25"/>
      <c r="L64" s="25"/>
      <c r="M64" s="36"/>
      <c r="N64" s="36"/>
      <c r="O64" s="36"/>
      <c r="P64" s="36"/>
      <c r="Q64" s="170"/>
      <c r="R64" s="170"/>
      <c r="S64" s="170"/>
      <c r="T64" s="170"/>
      <c r="U64" s="170"/>
      <c r="V64" s="36"/>
      <c r="W64" s="59"/>
      <c r="X64" s="36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84"/>
      <c r="G65" s="36"/>
      <c r="H65" s="39"/>
      <c r="I65" s="36"/>
      <c r="J65" s="25"/>
      <c r="K65" s="25"/>
      <c r="L65" s="25"/>
      <c r="M65" s="36"/>
      <c r="N65" s="36"/>
      <c r="O65" s="36"/>
      <c r="P65" s="36"/>
      <c r="Q65" s="170"/>
      <c r="R65" s="170"/>
      <c r="S65" s="170"/>
      <c r="T65" s="170"/>
      <c r="U65" s="170"/>
      <c r="V65" s="36"/>
      <c r="W65" s="59"/>
      <c r="X65" s="36"/>
      <c r="Y65" s="68"/>
      <c r="Z65" s="68"/>
      <c r="AA65" s="68"/>
      <c r="AB65" s="68"/>
      <c r="AC65" s="68"/>
      <c r="AD65" s="68"/>
    </row>
    <row r="66" spans="1:30" x14ac:dyDescent="0.25">
      <c r="A66" s="24"/>
      <c r="B66" s="59"/>
      <c r="C66" s="36"/>
      <c r="D66" s="59"/>
      <c r="E66" s="84"/>
      <c r="G66" s="36"/>
      <c r="H66" s="39"/>
      <c r="I66" s="36"/>
      <c r="J66" s="25"/>
      <c r="K66" s="25"/>
      <c r="L66" s="25"/>
      <c r="M66" s="36"/>
      <c r="N66" s="36"/>
      <c r="O66" s="36"/>
      <c r="P66" s="36"/>
      <c r="Q66" s="170"/>
      <c r="R66" s="170"/>
      <c r="S66" s="170"/>
      <c r="T66" s="170"/>
      <c r="U66" s="170"/>
      <c r="V66" s="36"/>
      <c r="W66" s="59"/>
      <c r="X66" s="36"/>
      <c r="Y66" s="68"/>
      <c r="Z66" s="68"/>
      <c r="AA66" s="68"/>
      <c r="AB66" s="68"/>
      <c r="AC66" s="68"/>
      <c r="AD66" s="68"/>
    </row>
    <row r="67" spans="1:30" x14ac:dyDescent="0.25">
      <c r="A67" s="24"/>
      <c r="B67" s="59"/>
      <c r="C67" s="36"/>
      <c r="D67" s="59"/>
      <c r="E67" s="84"/>
      <c r="G67" s="36"/>
      <c r="H67" s="39"/>
      <c r="I67" s="36"/>
      <c r="J67" s="25"/>
      <c r="K67" s="25"/>
      <c r="L67" s="25"/>
      <c r="M67" s="36"/>
      <c r="N67" s="36"/>
      <c r="O67" s="36"/>
      <c r="P67" s="36"/>
      <c r="Q67" s="170"/>
      <c r="R67" s="170"/>
      <c r="S67" s="170"/>
      <c r="T67" s="170"/>
      <c r="U67" s="170"/>
      <c r="V67" s="36"/>
      <c r="W67" s="59"/>
      <c r="X67" s="36"/>
      <c r="Y67" s="68"/>
      <c r="Z67" s="68"/>
      <c r="AA67" s="68"/>
      <c r="AB67" s="68"/>
      <c r="AC67" s="68"/>
      <c r="AD67" s="68"/>
    </row>
    <row r="68" spans="1:30" x14ac:dyDescent="0.25">
      <c r="A68" s="24"/>
      <c r="B68" s="59"/>
      <c r="C68" s="36"/>
      <c r="D68" s="59"/>
      <c r="E68" s="84"/>
      <c r="G68" s="36"/>
      <c r="H68" s="39"/>
      <c r="I68" s="36"/>
      <c r="J68" s="25"/>
      <c r="K68" s="25"/>
      <c r="L68" s="25"/>
      <c r="M68" s="36"/>
      <c r="N68" s="36"/>
      <c r="O68" s="36"/>
      <c r="P68" s="36"/>
      <c r="Q68" s="170"/>
      <c r="R68" s="170"/>
      <c r="S68" s="170"/>
      <c r="T68" s="170"/>
      <c r="U68" s="170"/>
      <c r="V68" s="36"/>
      <c r="W68" s="59"/>
      <c r="X68" s="36"/>
      <c r="Y68" s="68"/>
      <c r="Z68" s="68"/>
      <c r="AA68" s="68"/>
      <c r="AB68" s="68"/>
      <c r="AC68" s="68"/>
      <c r="AD68" s="68"/>
    </row>
    <row r="69" spans="1:30" x14ac:dyDescent="0.25">
      <c r="A69" s="24"/>
      <c r="B69" s="59"/>
      <c r="C69" s="36"/>
      <c r="D69" s="59"/>
      <c r="E69" s="59"/>
      <c r="F69" s="25"/>
      <c r="G69" s="36"/>
      <c r="H69" s="39"/>
      <c r="I69" s="36"/>
      <c r="J69" s="25"/>
      <c r="K69" s="25"/>
      <c r="L69" s="25"/>
      <c r="M69" s="25"/>
      <c r="N69" s="58"/>
      <c r="O69" s="58"/>
      <c r="P69" s="25"/>
      <c r="Q69" s="171"/>
      <c r="R69" s="171"/>
      <c r="S69" s="171"/>
      <c r="T69" s="171"/>
      <c r="U69" s="171"/>
      <c r="V69" s="25"/>
      <c r="W69" s="59"/>
      <c r="X69" s="25"/>
      <c r="Y69" s="68"/>
      <c r="Z69" s="68"/>
      <c r="AA69" s="68"/>
      <c r="AB69" s="68"/>
      <c r="AC69" s="68"/>
      <c r="AD69" s="68"/>
    </row>
    <row r="70" spans="1:30" x14ac:dyDescent="0.25">
      <c r="A70" s="24"/>
      <c r="B70" s="59"/>
      <c r="C70" s="36"/>
      <c r="D70" s="59"/>
      <c r="E70" s="59"/>
      <c r="F70" s="25"/>
      <c r="G70" s="36"/>
      <c r="H70" s="39"/>
      <c r="I70" s="36"/>
      <c r="J70" s="25"/>
      <c r="K70" s="25"/>
      <c r="L70" s="25"/>
      <c r="M70" s="25"/>
      <c r="N70" s="58"/>
      <c r="O70" s="58"/>
      <c r="P70" s="25"/>
      <c r="Q70" s="171"/>
      <c r="R70" s="171"/>
      <c r="S70" s="171"/>
      <c r="T70" s="171"/>
      <c r="U70" s="171"/>
      <c r="V70" s="25"/>
      <c r="W70" s="59"/>
      <c r="X70" s="25"/>
      <c r="Y70" s="68"/>
      <c r="Z70" s="68"/>
      <c r="AA70" s="68"/>
      <c r="AB70" s="68"/>
      <c r="AC70" s="68"/>
      <c r="AD70" s="68"/>
    </row>
    <row r="71" spans="1:30" x14ac:dyDescent="0.25">
      <c r="A71" s="24"/>
      <c r="B71" s="59"/>
      <c r="C71" s="36"/>
      <c r="D71" s="59"/>
      <c r="E71" s="59"/>
      <c r="F71" s="25"/>
      <c r="G71" s="36"/>
      <c r="H71" s="39"/>
      <c r="I71" s="36"/>
      <c r="J71" s="25"/>
      <c r="K71" s="25"/>
      <c r="L71" s="25"/>
      <c r="M71" s="25"/>
      <c r="N71" s="58"/>
      <c r="O71" s="58"/>
      <c r="P71" s="25"/>
      <c r="Q71" s="171"/>
      <c r="R71" s="171"/>
      <c r="S71" s="171"/>
      <c r="T71" s="171"/>
      <c r="U71" s="171"/>
      <c r="V71" s="25"/>
      <c r="W71" s="59"/>
      <c r="X71" s="25"/>
      <c r="Y71" s="68"/>
      <c r="Z71" s="68"/>
      <c r="AA71" s="68"/>
      <c r="AB71" s="68"/>
      <c r="AC71" s="68"/>
      <c r="AD71" s="68"/>
    </row>
    <row r="72" spans="1:30" x14ac:dyDescent="0.25">
      <c r="A72" s="24"/>
      <c r="B72" s="59"/>
      <c r="C72" s="36"/>
      <c r="D72" s="59"/>
      <c r="E72" s="59"/>
      <c r="F72" s="25"/>
      <c r="G72" s="36"/>
      <c r="H72" s="39"/>
      <c r="I72" s="36"/>
      <c r="J72" s="25"/>
      <c r="K72" s="25"/>
      <c r="L72" s="25"/>
      <c r="M72" s="25"/>
      <c r="N72" s="58"/>
      <c r="O72" s="58"/>
      <c r="P72" s="25"/>
      <c r="Q72" s="171"/>
      <c r="R72" s="171"/>
      <c r="S72" s="171"/>
      <c r="T72" s="171"/>
      <c r="U72" s="171"/>
      <c r="V72" s="25"/>
      <c r="W72" s="59"/>
      <c r="X72" s="25"/>
      <c r="Y72" s="68"/>
      <c r="Z72" s="68"/>
      <c r="AA72" s="68"/>
      <c r="AB72" s="68"/>
      <c r="AC72" s="68"/>
      <c r="AD72" s="68"/>
    </row>
    <row r="73" spans="1:30" x14ac:dyDescent="0.25">
      <c r="A73" s="24"/>
      <c r="B73" s="59"/>
      <c r="C73" s="36"/>
      <c r="D73" s="59"/>
      <c r="E73" s="59"/>
      <c r="F73" s="25"/>
      <c r="G73" s="36"/>
      <c r="H73" s="39"/>
      <c r="I73" s="36"/>
      <c r="J73" s="25"/>
      <c r="K73" s="25"/>
      <c r="L73" s="25"/>
      <c r="M73" s="25"/>
      <c r="N73" s="58"/>
      <c r="O73" s="58"/>
      <c r="P73" s="25"/>
      <c r="Q73" s="171"/>
      <c r="R73" s="171"/>
      <c r="S73" s="171"/>
      <c r="T73" s="171"/>
      <c r="U73" s="171"/>
      <c r="V73" s="25"/>
      <c r="W73" s="59"/>
      <c r="X73" s="25"/>
      <c r="Y73" s="68"/>
      <c r="Z73" s="68"/>
      <c r="AA73" s="68"/>
      <c r="AB73" s="68"/>
      <c r="AC73" s="68"/>
      <c r="AD73" s="68"/>
    </row>
    <row r="74" spans="1:30" x14ac:dyDescent="0.25">
      <c r="A74" s="24"/>
      <c r="B74" s="59"/>
      <c r="C74" s="36"/>
      <c r="D74" s="59"/>
      <c r="E74" s="59"/>
      <c r="F74" s="25"/>
      <c r="G74" s="36"/>
      <c r="H74" s="39"/>
      <c r="I74" s="36"/>
      <c r="J74" s="25"/>
      <c r="K74" s="25"/>
      <c r="L74" s="25"/>
      <c r="M74" s="25"/>
      <c r="N74" s="58"/>
      <c r="O74" s="58"/>
      <c r="P74" s="25"/>
      <c r="Q74" s="171"/>
      <c r="R74" s="171"/>
      <c r="S74" s="171"/>
      <c r="T74" s="171"/>
      <c r="U74" s="171"/>
      <c r="V74" s="25"/>
      <c r="W74" s="59"/>
      <c r="X74" s="25"/>
      <c r="Y74" s="68"/>
      <c r="Z74" s="68"/>
      <c r="AA74" s="68"/>
      <c r="AB74" s="68"/>
      <c r="AC74" s="68"/>
      <c r="AD74" s="68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72"/>
      <c r="R92" s="172"/>
      <c r="S92" s="172"/>
      <c r="T92" s="172"/>
      <c r="U92" s="17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72"/>
      <c r="R93" s="172"/>
      <c r="S93" s="172"/>
      <c r="T93" s="172"/>
      <c r="U93" s="17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72"/>
      <c r="R94" s="172"/>
      <c r="S94" s="172"/>
      <c r="T94" s="172"/>
      <c r="U94" s="17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72"/>
      <c r="R95" s="172"/>
      <c r="S95" s="172"/>
      <c r="T95" s="172"/>
      <c r="U95" s="17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72"/>
      <c r="R96" s="172"/>
      <c r="S96" s="172"/>
      <c r="T96" s="172"/>
      <c r="U96" s="17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72"/>
      <c r="R97" s="172"/>
      <c r="S97" s="172"/>
      <c r="T97" s="172"/>
      <c r="U97" s="17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72"/>
      <c r="R98" s="172"/>
      <c r="S98" s="172"/>
      <c r="T98" s="172"/>
      <c r="U98" s="17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72"/>
      <c r="R99" s="172"/>
      <c r="S99" s="172"/>
      <c r="T99" s="172"/>
      <c r="U99" s="17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72"/>
      <c r="R100" s="172"/>
      <c r="S100" s="172"/>
      <c r="T100" s="172"/>
      <c r="U100" s="17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72"/>
      <c r="R101" s="172"/>
      <c r="S101" s="172"/>
      <c r="T101" s="172"/>
      <c r="U101" s="17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72"/>
      <c r="R102" s="172"/>
      <c r="S102" s="172"/>
      <c r="T102" s="172"/>
      <c r="U102" s="17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72"/>
      <c r="R103" s="172"/>
      <c r="S103" s="172"/>
      <c r="T103" s="172"/>
      <c r="U103" s="17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72"/>
      <c r="R104" s="172"/>
      <c r="S104" s="172"/>
      <c r="T104" s="172"/>
      <c r="U104" s="17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72"/>
      <c r="R105" s="172"/>
      <c r="S105" s="172"/>
      <c r="T105" s="172"/>
      <c r="U105" s="17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72"/>
      <c r="R106" s="172"/>
      <c r="S106" s="172"/>
      <c r="T106" s="172"/>
      <c r="U106" s="17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72"/>
      <c r="R107" s="172"/>
      <c r="S107" s="172"/>
      <c r="T107" s="172"/>
      <c r="U107" s="17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72"/>
      <c r="R108" s="172"/>
      <c r="S108" s="172"/>
      <c r="T108" s="172"/>
      <c r="U108" s="17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72"/>
      <c r="R109" s="172"/>
      <c r="S109" s="172"/>
      <c r="T109" s="172"/>
      <c r="U109" s="17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72"/>
      <c r="R110" s="172"/>
      <c r="S110" s="172"/>
      <c r="T110" s="172"/>
      <c r="U110" s="17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72"/>
      <c r="R111" s="172"/>
      <c r="S111" s="172"/>
      <c r="T111" s="172"/>
      <c r="U111" s="17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72"/>
      <c r="R112" s="172"/>
      <c r="S112" s="172"/>
      <c r="T112" s="172"/>
      <c r="U112" s="17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72"/>
      <c r="R113" s="172"/>
      <c r="S113" s="172"/>
      <c r="T113" s="172"/>
      <c r="U113" s="17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72"/>
      <c r="R114" s="172"/>
      <c r="S114" s="172"/>
      <c r="T114" s="172"/>
      <c r="U114" s="17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72"/>
      <c r="R115" s="172"/>
      <c r="S115" s="172"/>
      <c r="T115" s="172"/>
      <c r="U115" s="17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72"/>
      <c r="R116" s="172"/>
      <c r="S116" s="172"/>
      <c r="T116" s="172"/>
      <c r="U116" s="17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72"/>
      <c r="R117" s="172"/>
      <c r="S117" s="172"/>
      <c r="T117" s="172"/>
      <c r="U117" s="17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72"/>
      <c r="R118" s="172"/>
      <c r="S118" s="172"/>
      <c r="T118" s="172"/>
      <c r="U118" s="17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72"/>
      <c r="R119" s="172"/>
      <c r="S119" s="172"/>
      <c r="T119" s="172"/>
      <c r="U119" s="17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72"/>
      <c r="R120" s="172"/>
      <c r="S120" s="172"/>
      <c r="T120" s="172"/>
      <c r="U120" s="17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72"/>
      <c r="R121" s="172"/>
      <c r="S121" s="172"/>
      <c r="T121" s="172"/>
      <c r="U121" s="17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72"/>
      <c r="R122" s="172"/>
      <c r="S122" s="172"/>
      <c r="T122" s="172"/>
      <c r="U122" s="17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72"/>
      <c r="R123" s="172"/>
      <c r="S123" s="172"/>
      <c r="T123" s="172"/>
      <c r="U123" s="17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72"/>
      <c r="R124" s="172"/>
      <c r="S124" s="172"/>
      <c r="T124" s="172"/>
      <c r="U124" s="17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72"/>
      <c r="R125" s="172"/>
      <c r="S125" s="172"/>
      <c r="T125" s="172"/>
      <c r="U125" s="17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72"/>
      <c r="R126" s="172"/>
      <c r="S126" s="172"/>
      <c r="T126" s="172"/>
      <c r="U126" s="17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72"/>
      <c r="R127" s="172"/>
      <c r="S127" s="172"/>
      <c r="T127" s="172"/>
      <c r="U127" s="17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72"/>
      <c r="R128" s="172"/>
      <c r="S128" s="172"/>
      <c r="T128" s="172"/>
      <c r="U128" s="17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72"/>
      <c r="R129" s="172"/>
      <c r="S129" s="172"/>
      <c r="T129" s="172"/>
      <c r="U129" s="17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72"/>
      <c r="R130" s="172"/>
      <c r="S130" s="172"/>
      <c r="T130" s="172"/>
      <c r="U130" s="17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72"/>
      <c r="R131" s="172"/>
      <c r="S131" s="172"/>
      <c r="T131" s="172"/>
      <c r="U131" s="17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72"/>
      <c r="R132" s="172"/>
      <c r="S132" s="172"/>
      <c r="T132" s="172"/>
      <c r="U132" s="17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72"/>
      <c r="R133" s="172"/>
      <c r="S133" s="172"/>
      <c r="T133" s="172"/>
      <c r="U133" s="17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72"/>
      <c r="R134" s="172"/>
      <c r="S134" s="172"/>
      <c r="T134" s="172"/>
      <c r="U134" s="17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72"/>
      <c r="R135" s="172"/>
      <c r="S135" s="172"/>
      <c r="T135" s="172"/>
      <c r="U135" s="17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72"/>
      <c r="R136" s="172"/>
      <c r="S136" s="172"/>
      <c r="T136" s="172"/>
      <c r="U136" s="17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72"/>
      <c r="R137" s="172"/>
      <c r="S137" s="172"/>
      <c r="T137" s="172"/>
      <c r="U137" s="17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72"/>
      <c r="R138" s="172"/>
      <c r="S138" s="172"/>
      <c r="T138" s="172"/>
      <c r="U138" s="17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72"/>
      <c r="R139" s="172"/>
      <c r="S139" s="172"/>
      <c r="T139" s="172"/>
      <c r="U139" s="17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72"/>
      <c r="R140" s="172"/>
      <c r="S140" s="172"/>
      <c r="T140" s="172"/>
      <c r="U140" s="17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72"/>
      <c r="R141" s="172"/>
      <c r="S141" s="172"/>
      <c r="T141" s="172"/>
      <c r="U141" s="17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72"/>
      <c r="R142" s="172"/>
      <c r="S142" s="172"/>
      <c r="T142" s="172"/>
      <c r="U142" s="17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72"/>
      <c r="R143" s="172"/>
      <c r="S143" s="172"/>
      <c r="T143" s="172"/>
      <c r="U143" s="172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72"/>
      <c r="R144" s="172"/>
      <c r="S144" s="172"/>
      <c r="T144" s="172"/>
      <c r="U144" s="172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72"/>
      <c r="R145" s="172"/>
      <c r="S145" s="172"/>
      <c r="T145" s="172"/>
      <c r="U145" s="172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72"/>
      <c r="R146" s="172"/>
      <c r="S146" s="172"/>
      <c r="T146" s="172"/>
      <c r="U146" s="172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72"/>
      <c r="R147" s="172"/>
      <c r="S147" s="172"/>
      <c r="T147" s="172"/>
      <c r="U147" s="172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72"/>
      <c r="R148" s="172"/>
      <c r="S148" s="172"/>
      <c r="T148" s="172"/>
      <c r="U148" s="172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72"/>
      <c r="R149" s="172"/>
      <c r="S149" s="172"/>
      <c r="T149" s="172"/>
      <c r="U149" s="172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72"/>
      <c r="R150" s="172"/>
      <c r="S150" s="172"/>
      <c r="T150" s="172"/>
      <c r="U150" s="172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72"/>
      <c r="R151" s="172"/>
      <c r="S151" s="172"/>
      <c r="T151" s="172"/>
      <c r="U151" s="172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72"/>
      <c r="R152" s="172"/>
      <c r="S152" s="172"/>
      <c r="T152" s="172"/>
      <c r="U152" s="17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72"/>
      <c r="R153" s="172"/>
      <c r="S153" s="172"/>
      <c r="T153" s="172"/>
      <c r="U153" s="172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72"/>
      <c r="R154" s="172"/>
      <c r="S154" s="172"/>
      <c r="T154" s="172"/>
      <c r="U154" s="172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72"/>
      <c r="R155" s="172"/>
      <c r="S155" s="172"/>
      <c r="T155" s="172"/>
      <c r="U155" s="172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72"/>
      <c r="R156" s="172"/>
      <c r="S156" s="172"/>
      <c r="T156" s="172"/>
      <c r="U156" s="17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72"/>
      <c r="R157" s="172"/>
      <c r="S157" s="172"/>
      <c r="T157" s="172"/>
      <c r="U157" s="17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72"/>
      <c r="R158" s="172"/>
      <c r="S158" s="172"/>
      <c r="T158" s="172"/>
      <c r="U158" s="17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72"/>
      <c r="R159" s="172"/>
      <c r="S159" s="172"/>
      <c r="T159" s="172"/>
      <c r="U159" s="172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72"/>
      <c r="R160" s="172"/>
      <c r="S160" s="172"/>
      <c r="T160" s="172"/>
      <c r="U160" s="172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72"/>
      <c r="R161" s="172"/>
      <c r="S161" s="172"/>
      <c r="T161" s="172"/>
      <c r="U161" s="172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72"/>
      <c r="R162" s="172"/>
      <c r="S162" s="172"/>
      <c r="T162" s="172"/>
      <c r="U162" s="17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72"/>
      <c r="R163" s="172"/>
      <c r="S163" s="172"/>
      <c r="T163" s="172"/>
      <c r="U163" s="172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72"/>
      <c r="R164" s="172"/>
      <c r="S164" s="172"/>
      <c r="T164" s="172"/>
      <c r="U164" s="172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72"/>
      <c r="R165" s="172"/>
      <c r="S165" s="172"/>
      <c r="T165" s="172"/>
      <c r="U165" s="172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72"/>
      <c r="R166" s="172"/>
      <c r="S166" s="172"/>
      <c r="T166" s="172"/>
      <c r="U166" s="172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72"/>
      <c r="R167" s="172"/>
      <c r="S167" s="172"/>
      <c r="T167" s="172"/>
      <c r="U167" s="172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72"/>
      <c r="R168" s="172"/>
      <c r="S168" s="172"/>
      <c r="T168" s="172"/>
      <c r="U168" s="172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72"/>
      <c r="R169" s="172"/>
      <c r="S169" s="172"/>
      <c r="T169" s="172"/>
      <c r="U169" s="172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72"/>
      <c r="R170" s="172"/>
      <c r="S170" s="172"/>
      <c r="T170" s="172"/>
      <c r="U170" s="172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72"/>
      <c r="R171" s="172"/>
      <c r="S171" s="172"/>
      <c r="T171" s="172"/>
      <c r="U171" s="17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72"/>
      <c r="R172" s="172"/>
      <c r="S172" s="172"/>
      <c r="T172" s="172"/>
      <c r="U172" s="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72"/>
      <c r="R173" s="172"/>
      <c r="S173" s="172"/>
      <c r="T173" s="172"/>
      <c r="U173" s="17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72"/>
      <c r="R174" s="172"/>
      <c r="S174" s="172"/>
      <c r="T174" s="172"/>
      <c r="U174" s="17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72"/>
      <c r="R175" s="172"/>
      <c r="S175" s="172"/>
      <c r="T175" s="172"/>
      <c r="U175" s="17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72"/>
      <c r="R176" s="172"/>
      <c r="S176" s="172"/>
      <c r="T176" s="172"/>
      <c r="U176" s="17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72"/>
      <c r="R177" s="172"/>
      <c r="S177" s="172"/>
      <c r="T177" s="172"/>
      <c r="U177" s="17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72"/>
      <c r="R178" s="172"/>
      <c r="S178" s="172"/>
      <c r="T178" s="172"/>
      <c r="U178" s="17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72"/>
      <c r="R179" s="172"/>
      <c r="S179" s="172"/>
      <c r="T179" s="172"/>
      <c r="U179" s="17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72"/>
      <c r="R180" s="172"/>
      <c r="S180" s="172"/>
      <c r="T180" s="172"/>
      <c r="U180" s="17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72"/>
      <c r="R181" s="172"/>
      <c r="S181" s="172"/>
      <c r="T181" s="172"/>
      <c r="U181" s="17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72"/>
      <c r="R182" s="172"/>
      <c r="S182" s="172"/>
      <c r="T182" s="172"/>
      <c r="U182" s="172"/>
      <c r="V182"/>
      <c r="W182"/>
      <c r="X182"/>
      <c r="Y182"/>
      <c r="Z182"/>
      <c r="AA182"/>
      <c r="AB182"/>
      <c r="AC182"/>
      <c r="AD182"/>
    </row>
  </sheetData>
  <sortState ref="A4:X8">
    <sortCondition ref="A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2020-09-29T21:24:41Z</dcterms:modified>
</cp:coreProperties>
</file>