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ttikallio/Downloads/"/>
    </mc:Choice>
  </mc:AlternateContent>
  <xr:revisionPtr revIDLastSave="0" documentId="8_{72AA86A3-2B50-B346-905B-2B541A65F06D}" xr6:coauthVersionLast="47" xr6:coauthVersionMax="47" xr10:uidLastSave="{00000000-0000-0000-0000-000000000000}"/>
  <bookViews>
    <workbookView xWindow="0" yWindow="500" windowWidth="28640" windowHeight="14620" xr2:uid="{00000000-000D-0000-FFFF-FFFF00000000}"/>
  </bookViews>
  <sheets>
    <sheet name="MSU" sheetId="1" r:id="rId1"/>
    <sheet name="MYP" sheetId="4" r:id="rId2"/>
    <sheet name="Arvo-ottelu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63" i="1" l="1"/>
  <c r="K105" i="1" l="1"/>
  <c r="J105" i="1"/>
  <c r="I105" i="1"/>
  <c r="H105" i="1"/>
  <c r="AP52" i="1"/>
  <c r="AP49" i="1"/>
  <c r="AP46" i="1"/>
  <c r="AN55" i="1"/>
  <c r="AN56" i="1" s="1"/>
  <c r="AM55" i="1"/>
  <c r="AL55" i="1"/>
  <c r="AM56" i="1" l="1"/>
  <c r="K65" i="1"/>
  <c r="J65" i="1"/>
  <c r="I65" i="1"/>
  <c r="H65" i="1"/>
  <c r="AP92" i="1" l="1"/>
  <c r="AP89" i="1"/>
  <c r="AP86" i="1"/>
  <c r="AN96" i="1" l="1"/>
  <c r="AM96" i="1"/>
  <c r="AN93" i="1"/>
  <c r="AM93" i="1"/>
  <c r="AN90" i="1"/>
  <c r="AM90" i="1"/>
  <c r="AN87" i="1"/>
  <c r="AM87" i="1"/>
  <c r="AN70" i="1"/>
  <c r="AN69" i="1"/>
  <c r="AN68" i="1"/>
  <c r="AN67" i="1"/>
  <c r="AN63" i="1"/>
  <c r="AN62" i="1"/>
  <c r="AN61" i="1"/>
  <c r="AN60" i="1"/>
  <c r="AN53" i="1"/>
  <c r="AM53" i="1"/>
  <c r="AN50" i="1"/>
  <c r="AM50" i="1"/>
  <c r="AN47" i="1"/>
  <c r="AM47" i="1"/>
  <c r="AH102" i="1" l="1"/>
  <c r="AH101" i="1"/>
  <c r="AH100" i="1"/>
  <c r="AH99" i="1"/>
  <c r="AH98" i="1"/>
  <c r="M30" i="1" l="1"/>
  <c r="L30" i="1"/>
  <c r="K30" i="1"/>
  <c r="J30" i="1"/>
  <c r="I30" i="1"/>
  <c r="O37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M37" i="1"/>
  <c r="L37" i="1"/>
  <c r="K37" i="1"/>
  <c r="I35" i="1"/>
  <c r="O30" i="1" l="1"/>
  <c r="O35" i="1" s="1"/>
  <c r="O38" i="1" s="1"/>
  <c r="U30" i="1"/>
  <c r="O11" i="4" l="1"/>
  <c r="N11" i="4"/>
  <c r="M11" i="4"/>
  <c r="L11" i="4"/>
  <c r="K11" i="4"/>
  <c r="AS8" i="4"/>
  <c r="AQ8" i="4"/>
  <c r="AP8" i="4"/>
  <c r="AO8" i="4"/>
  <c r="AN8" i="4"/>
  <c r="AM8" i="4"/>
  <c r="AG8" i="4"/>
  <c r="K13" i="4" s="1"/>
  <c r="AE8" i="4"/>
  <c r="AD8" i="4"/>
  <c r="AC8" i="4"/>
  <c r="AB8" i="4"/>
  <c r="AA8" i="4"/>
  <c r="W8" i="4"/>
  <c r="U8" i="4"/>
  <c r="T8" i="4"/>
  <c r="S8" i="4"/>
  <c r="R8" i="4"/>
  <c r="Q8" i="4"/>
  <c r="K8" i="4"/>
  <c r="I8" i="4"/>
  <c r="H8" i="4"/>
  <c r="G8" i="4"/>
  <c r="G12" i="4" s="1"/>
  <c r="F8" i="4"/>
  <c r="F12" i="4" s="1"/>
  <c r="E8" i="4"/>
  <c r="H12" i="4" l="1"/>
  <c r="M12" i="4" s="1"/>
  <c r="I12" i="4"/>
  <c r="O12" i="4" s="1"/>
  <c r="E13" i="4"/>
  <c r="K12" i="4"/>
  <c r="K14" i="4" s="1"/>
  <c r="L12" i="4"/>
  <c r="G13" i="4"/>
  <c r="G14" i="4" s="1"/>
  <c r="E12" i="4"/>
  <c r="I13" i="4"/>
  <c r="F13" i="4"/>
  <c r="H13" i="4"/>
  <c r="H14" i="4" s="1"/>
  <c r="I14" i="4"/>
  <c r="E14" i="4" l="1"/>
  <c r="M14" i="4" s="1"/>
  <c r="N12" i="4"/>
  <c r="F14" i="4"/>
  <c r="O14" i="4"/>
  <c r="L14" i="4" l="1"/>
  <c r="N14" i="4"/>
  <c r="Y30" i="1" l="1"/>
  <c r="I36" i="1" s="1"/>
  <c r="X30" i="1"/>
  <c r="W30" i="1"/>
  <c r="V30" i="1"/>
  <c r="N36" i="1" l="1"/>
  <c r="Z30" i="1" s="1"/>
  <c r="I38" i="1"/>
  <c r="P20" i="3"/>
  <c r="O20" i="3"/>
  <c r="N20" i="3"/>
  <c r="M20" i="3"/>
  <c r="G20" i="3"/>
  <c r="AQ30" i="1" l="1"/>
  <c r="AP30" i="1"/>
  <c r="AO30" i="1"/>
  <c r="AN30" i="1"/>
  <c r="AM30" i="1"/>
  <c r="AL30" i="1"/>
  <c r="H30" i="1" l="1"/>
  <c r="G30" i="1"/>
  <c r="F30" i="1"/>
  <c r="E30" i="1"/>
  <c r="D32" i="1" l="1"/>
  <c r="N30" i="1"/>
  <c r="N35" i="1" s="1"/>
  <c r="AA7" i="1" l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30" i="1" l="1"/>
  <c r="H36" i="1"/>
  <c r="G36" i="1"/>
  <c r="F36" i="1"/>
  <c r="E36" i="1"/>
  <c r="M36" i="1" l="1"/>
  <c r="K36" i="1"/>
  <c r="L36" i="1"/>
  <c r="N38" i="1"/>
  <c r="G35" i="1" l="1"/>
  <c r="G38" i="1" s="1"/>
  <c r="H35" i="1"/>
  <c r="F35" i="1"/>
  <c r="E35" i="1"/>
  <c r="M35" i="1" l="1"/>
  <c r="K35" i="1"/>
  <c r="L35" i="1"/>
  <c r="E38" i="1"/>
  <c r="H38" i="1"/>
  <c r="F38" i="1"/>
  <c r="M38" i="1" l="1"/>
  <c r="K38" i="1"/>
  <c r="L38" i="1"/>
</calcChain>
</file>

<file path=xl/sharedStrings.xml><?xml version="1.0" encoding="utf-8"?>
<sst xmlns="http://schemas.openxmlformats.org/spreadsheetml/2006/main" count="1214" uniqueCount="571">
  <si>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</si>
  <si>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</si>
  <si>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</si>
  <si>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</si>
  <si>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</si>
  <si>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</si>
  <si>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</si>
  <si>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</si>
  <si>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</si>
  <si>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</si>
  <si>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</si>
  <si>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</si>
  <si>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</si>
  <si>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</si>
  <si>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</si>
  <si>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</si>
  <si>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</si>
  <si>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</si>
  <si>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KL-%</t>
  </si>
  <si>
    <t>IL</t>
  </si>
  <si>
    <t>LL</t>
  </si>
  <si>
    <t>URA SUPERISSA</t>
  </si>
  <si>
    <t>KAIKKI</t>
  </si>
  <si>
    <t>ka/L</t>
  </si>
  <si>
    <t>ka/T</t>
  </si>
  <si>
    <t>ENSIMMÄISET</t>
  </si>
  <si>
    <t>K</t>
  </si>
  <si>
    <t>H</t>
  </si>
  <si>
    <t>P</t>
  </si>
  <si>
    <t>1.</t>
  </si>
  <si>
    <t>3.</t>
  </si>
  <si>
    <t>5.</t>
  </si>
  <si>
    <t>2.</t>
  </si>
  <si>
    <t>10.</t>
  </si>
  <si>
    <t>4.</t>
  </si>
  <si>
    <t>ykköspesis</t>
  </si>
  <si>
    <t>Seurat</t>
  </si>
  <si>
    <t>YKKÖSPESIS</t>
  </si>
  <si>
    <t>L+T</t>
  </si>
  <si>
    <t>7.</t>
  </si>
  <si>
    <t>6.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</si>
  <si>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</si>
  <si>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</si>
  <si>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</si>
  <si>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</si>
  <si>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</si>
  <si>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</si>
  <si>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</si>
  <si>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</si>
  <si>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</si>
  <si>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</si>
  <si>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</si>
  <si>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</si>
  <si>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</si>
  <si>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</si>
  <si>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</si>
  <si>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</si>
  <si>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</si>
  <si>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</si>
  <si>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</si>
  <si>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</si>
  <si>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</si>
  <si>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</si>
  <si>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</si>
  <si>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</si>
  <si>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</si>
  <si>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</si>
  <si>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</si>
  <si>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</si>
  <si>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</si>
  <si>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</si>
  <si>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</si>
  <si>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</si>
  <si>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</si>
  <si>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</si>
  <si>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</si>
  <si>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</si>
  <si>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</si>
  <si>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</si>
  <si>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</si>
  <si>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</si>
  <si>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24.07. 2011  Kouvola</t>
  </si>
  <si>
    <t xml:space="preserve">  1-2  (6-1, 2-5, 1-1, 1-3)</t>
  </si>
  <si>
    <t>5387</t>
  </si>
  <si>
    <t>22.07. 2012  Sotkamo</t>
  </si>
  <si>
    <t xml:space="preserve">  1-2  (5-1, 5-10, 0-3)</t>
  </si>
  <si>
    <t>5214</t>
  </si>
  <si>
    <t>20.07. 2014  Seinäjoki</t>
  </si>
  <si>
    <t xml:space="preserve">  1-2  (0-1, 2-1, 0-1)</t>
  </si>
  <si>
    <t>5277</t>
  </si>
  <si>
    <t>17.06. 2011  Alajärvi</t>
  </si>
  <si>
    <t xml:space="preserve">  2-0  (3-1, 8-4)</t>
  </si>
  <si>
    <t>0-0-0</t>
  </si>
  <si>
    <t>8.</t>
  </si>
  <si>
    <t>9.</t>
  </si>
  <si>
    <t xml:space="preserve">  2-0  (6-3, 23-6)</t>
  </si>
  <si>
    <t>4994</t>
  </si>
  <si>
    <t>Liitto</t>
  </si>
  <si>
    <t>Miika Rantatorikka</t>
  </si>
  <si>
    <t>2/2</t>
  </si>
  <si>
    <t>5/6</t>
  </si>
  <si>
    <t>1/1</t>
  </si>
  <si>
    <t>2/3</t>
  </si>
  <si>
    <t>5/7</t>
  </si>
  <si>
    <t>1/2</t>
  </si>
  <si>
    <t>0/1</t>
  </si>
  <si>
    <t>2/4</t>
  </si>
  <si>
    <t>4/6</t>
  </si>
  <si>
    <t>1/3</t>
  </si>
  <si>
    <t>6/7</t>
  </si>
  <si>
    <t>3/4</t>
  </si>
  <si>
    <t>2/7</t>
  </si>
  <si>
    <t>0/2</t>
  </si>
  <si>
    <t>04.07. 2010  Helsinki</t>
  </si>
  <si>
    <t>02.07. 2017  Imatra</t>
  </si>
  <si>
    <t xml:space="preserve">  2-1  (1-0, 1-2, 0-0, 1-0)</t>
  </si>
  <si>
    <t>5029</t>
  </si>
  <si>
    <t>9/11</t>
  </si>
  <si>
    <t>hSM</t>
  </si>
  <si>
    <t>Play off, voitot, voittoprosentti</t>
  </si>
  <si>
    <t xml:space="preserve"> Arvo-ottelut</t>
  </si>
  <si>
    <t>Lyöty</t>
  </si>
  <si>
    <t>Tuotu</t>
  </si>
  <si>
    <t>Sami Haapakoski</t>
  </si>
  <si>
    <t>19.4.1982   Ylivieska</t>
  </si>
  <si>
    <t>YK</t>
  </si>
  <si>
    <t>12.</t>
  </si>
  <si>
    <t>PattU</t>
  </si>
  <si>
    <t>11.</t>
  </si>
  <si>
    <t>PuPe</t>
  </si>
  <si>
    <t>ViVe</t>
  </si>
  <si>
    <t>YK = Ylivieskan Kuula  (1909),  kasvattajaseura</t>
  </si>
  <si>
    <t>PattU = Pattijoen Urheilijat  (1928)</t>
  </si>
  <si>
    <t>PuPe  = Puijon Pesäpallo  (1999)</t>
  </si>
  <si>
    <t>ViVe = Vimpelin Veto  (1934)</t>
  </si>
  <si>
    <t>0-0-2</t>
  </si>
  <si>
    <t xml:space="preserve"> </t>
  </si>
  <si>
    <t>15.08. 2001  PattU - UPV  2-0  (3-2, 4-4)</t>
  </si>
  <si>
    <t>17.08. 2001  UPV - PattU  0-2  (5-8, 3-6)</t>
  </si>
  <si>
    <t>04.08. 2002  PuPe - Lippo  2-0  (3-2, 3-0)</t>
  </si>
  <si>
    <t>2.  ottelu</t>
  </si>
  <si>
    <t>31.  ottelu</t>
  </si>
  <si>
    <t xml:space="preserve">  18 v 11 kk   1 pv</t>
  </si>
  <si>
    <t xml:space="preserve">  18 v 11 kk   3 pv</t>
  </si>
  <si>
    <t xml:space="preserve">  19 v 10 kk 21 pv</t>
  </si>
  <si>
    <t>8/9</t>
  </si>
  <si>
    <t>9/10</t>
  </si>
  <si>
    <t>3/8</t>
  </si>
  <si>
    <t>20.06. 2004  Hyvinkää</t>
  </si>
  <si>
    <t xml:space="preserve">  2-1  (5-1, 4-5, 1-0)</t>
  </si>
  <si>
    <t>2v</t>
  </si>
  <si>
    <t>A</t>
  </si>
  <si>
    <t>Jari Karjanlahti</t>
  </si>
  <si>
    <t>4310</t>
  </si>
  <si>
    <t>Länsi</t>
  </si>
  <si>
    <t>3p</t>
  </si>
  <si>
    <t>Jussi Järvinen</t>
  </si>
  <si>
    <t>Riku Lehto</t>
  </si>
  <si>
    <t>2p</t>
  </si>
  <si>
    <t>Risto Ojanperä</t>
  </si>
  <si>
    <t>Sami Sirviö</t>
  </si>
  <si>
    <t>14.07. 2013  Hyvinkää</t>
  </si>
  <si>
    <t xml:space="preserve">  0-2  (1-2, 0-1)</t>
  </si>
  <si>
    <t>Pasi Virtanen</t>
  </si>
  <si>
    <t>5621</t>
  </si>
  <si>
    <t>Sami-Petteri Kivimäki</t>
  </si>
  <si>
    <t>28.06. 2015  Hyvinkää</t>
  </si>
  <si>
    <t xml:space="preserve">  1-2  1-2, 1-0, 0-1)</t>
  </si>
  <si>
    <t>4409</t>
  </si>
  <si>
    <t>03.07. 2016  Kouvola</t>
  </si>
  <si>
    <t xml:space="preserve">  0-1  (2-2, 2-3)</t>
  </si>
  <si>
    <t>4085</t>
  </si>
  <si>
    <t>22 v  2 kk  1 pv</t>
  </si>
  <si>
    <t>29 v  1 kk  29 pv</t>
  </si>
  <si>
    <t>B - POJAT</t>
  </si>
  <si>
    <t>03.07. 1999  Sotkamo</t>
  </si>
  <si>
    <t xml:space="preserve">  2-1  (5-1, 2-3, 2-1)</t>
  </si>
  <si>
    <t>Pekka Itävalo</t>
  </si>
  <si>
    <t>1318</t>
  </si>
  <si>
    <t>A - POJAT</t>
  </si>
  <si>
    <t>05.08. 2000  Oulu</t>
  </si>
  <si>
    <t xml:space="preserve">  1-2  (3-2, 0-5, 1-2)</t>
  </si>
  <si>
    <t>Yrjö-Pekka Hautamäki</t>
  </si>
  <si>
    <t>1900</t>
  </si>
  <si>
    <t>14.07. 2001  Hamina</t>
  </si>
  <si>
    <t xml:space="preserve">  0-2  (1-3, 3-4)</t>
  </si>
  <si>
    <t>Ismo Juka</t>
  </si>
  <si>
    <t>2340</t>
  </si>
  <si>
    <t>3/7</t>
  </si>
  <si>
    <t>7/8</t>
  </si>
  <si>
    <t>4/4</t>
  </si>
  <si>
    <t>2/5</t>
  </si>
  <si>
    <t>4/5</t>
  </si>
  <si>
    <t>7/9</t>
  </si>
  <si>
    <t>3/6</t>
  </si>
  <si>
    <t>4/8</t>
  </si>
  <si>
    <t>3/5</t>
  </si>
  <si>
    <t>0/3</t>
  </si>
  <si>
    <t>6/13</t>
  </si>
  <si>
    <t>1/4</t>
  </si>
  <si>
    <t>Puolivälierät</t>
  </si>
  <si>
    <t>Välierät</t>
  </si>
  <si>
    <t>Pronssi</t>
  </si>
  <si>
    <t>Finaalit</t>
  </si>
  <si>
    <t>Etenijätilasto</t>
  </si>
  <si>
    <t>KAIKKIEN AIKOJEN TILASTOT, TOP-10</t>
  </si>
  <si>
    <t>PESISPÖRSSIRAJAT</t>
  </si>
  <si>
    <t>1000 p</t>
  </si>
  <si>
    <t>1300 p</t>
  </si>
  <si>
    <t>1600 p</t>
  </si>
  <si>
    <t>1900 p</t>
  </si>
  <si>
    <t>2200 p     2016</t>
  </si>
  <si>
    <t>2500 p     2017</t>
  </si>
  <si>
    <t>3-0  UPV</t>
  </si>
  <si>
    <t>0-3  SoJy</t>
  </si>
  <si>
    <t>2-0  Tahko</t>
  </si>
  <si>
    <t>1-4  KoU</t>
  </si>
  <si>
    <t>Jatkosarja  6.</t>
  </si>
  <si>
    <t>Jatkosarja  8.</t>
  </si>
  <si>
    <t>Jatkosarja  2.</t>
  </si>
  <si>
    <t>2-3  PattU</t>
  </si>
  <si>
    <t>1-0  KiPa</t>
  </si>
  <si>
    <t>Jatkosarja  3.</t>
  </si>
  <si>
    <t>3-0  KPL</t>
  </si>
  <si>
    <t>3-2  SoJy</t>
  </si>
  <si>
    <t>4-1  Tahko</t>
  </si>
  <si>
    <t>0-2  ViVe</t>
  </si>
  <si>
    <t>3-0  KoU</t>
  </si>
  <si>
    <t>3-1  SoJy</t>
  </si>
  <si>
    <t>3-1  KPL</t>
  </si>
  <si>
    <t>4-0  Tahko</t>
  </si>
  <si>
    <t>3-0  PattU</t>
  </si>
  <si>
    <t>2-3  SoJy</t>
  </si>
  <si>
    <t>4-1  KiPa</t>
  </si>
  <si>
    <t>3-1  JoMa</t>
  </si>
  <si>
    <t>3-0  JymyJussit</t>
  </si>
  <si>
    <t>3-2  PattU</t>
  </si>
  <si>
    <t>3-1  PattU</t>
  </si>
  <si>
    <t>3-0  Kiri</t>
  </si>
  <si>
    <t>3-0  KiPa</t>
  </si>
  <si>
    <t xml:space="preserve">       Mitalit</t>
  </si>
  <si>
    <t>5-1-0</t>
  </si>
  <si>
    <t>1-3-1</t>
  </si>
  <si>
    <t>26.</t>
  </si>
  <si>
    <t>13.</t>
  </si>
  <si>
    <t>14.</t>
  </si>
  <si>
    <t>19.</t>
  </si>
  <si>
    <t xml:space="preserve">       Runkosarja TOP-30</t>
  </si>
  <si>
    <t>20.</t>
  </si>
  <si>
    <t>Ylempi loppusarja TOP-10</t>
  </si>
  <si>
    <t>0-1-2</t>
  </si>
  <si>
    <t>SUOMENSARJA</t>
  </si>
  <si>
    <t>KAIKKI OTTELUT</t>
  </si>
  <si>
    <t>YHTEENSÄ</t>
  </si>
  <si>
    <t>PuPe = Puijon Pesäpallo  (1999)</t>
  </si>
  <si>
    <t>01.07. 2018  Joensuu</t>
  </si>
  <si>
    <t xml:space="preserve">  2-1  (4-1, 2-1)</t>
  </si>
  <si>
    <t>1</t>
  </si>
  <si>
    <t>4500</t>
  </si>
  <si>
    <t>45/63</t>
  </si>
  <si>
    <t>7-7-2</t>
  </si>
  <si>
    <t>Kunnaritilasto</t>
  </si>
  <si>
    <t>Ykkösenä 18.05. 2014 -</t>
  </si>
  <si>
    <t>Paras sija  5.</t>
  </si>
  <si>
    <t>2800 p     2018</t>
  </si>
  <si>
    <t xml:space="preserve">    Runkosarja TOP-10</t>
  </si>
  <si>
    <t>Jatkosarjat</t>
  </si>
  <si>
    <t xml:space="preserve">  Runkosarja TOP-10</t>
  </si>
  <si>
    <t>ka/l+t</t>
  </si>
  <si>
    <t>ka/kl</t>
  </si>
  <si>
    <t>2-0  SoJy</t>
  </si>
  <si>
    <t xml:space="preserve"> Kultainen maila  2007, 2009, 2018     &lt;&gt;     Kultainen räpylä  2006, 2011, 2012     &lt;&gt;     Kultakypärä  2008</t>
  </si>
  <si>
    <t>Kärkkärit</t>
  </si>
  <si>
    <t>0 &gt; 1</t>
  </si>
  <si>
    <t>1 &gt; 2</t>
  </si>
  <si>
    <t>2 &gt; 3</t>
  </si>
  <si>
    <t>3 &gt; k</t>
  </si>
  <si>
    <t>ka/KL</t>
  </si>
  <si>
    <t>07.07. 2019  Seinäjoki</t>
  </si>
  <si>
    <t xml:space="preserve">  1-2  (0-11, 7-4, 1-2)</t>
  </si>
  <si>
    <t>Markku Hylkilä</t>
  </si>
  <si>
    <t>4566</t>
  </si>
  <si>
    <t>75/108</t>
  </si>
  <si>
    <t>16/24</t>
  </si>
  <si>
    <t>12/15</t>
  </si>
  <si>
    <t>2/6</t>
  </si>
  <si>
    <t>15.</t>
  </si>
  <si>
    <t>Paras sija  3.</t>
  </si>
  <si>
    <t>2-3-6</t>
  </si>
  <si>
    <t>0-3  JoMa</t>
  </si>
  <si>
    <t>0-2  KPL</t>
  </si>
  <si>
    <t>8/12</t>
  </si>
  <si>
    <t>65.</t>
  </si>
  <si>
    <t xml:space="preserve"> Vuoden tulokas  2002     &lt;&gt;     Vuoden pesäpalloilija  2009, 2016   &lt;&gt;   Etenijäkuningas  2004, 2007, 2008, 2010, 2011, 2012, 2013     &lt;&gt;    Kärkilyöjäkuningas  2016, 2018     &lt;&gt;     Paras kärkilyöntiprosentti  2006, 2007, 2018     &lt;&gt;     Pudotuspelien arvokkain  2010</t>
  </si>
  <si>
    <t>TEHO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</si>
  <si>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</si>
  <si>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</si>
  <si>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</si>
  <si>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</si>
  <si>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</si>
  <si>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</si>
  <si>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</si>
  <si>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</si>
  <si>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</si>
  <si>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1945 - 2011</t>
  </si>
  <si>
    <t xml:space="preserve"> 1945 - 2012</t>
  </si>
  <si>
    <t xml:space="preserve"> 1945 - 2010</t>
  </si>
  <si>
    <t xml:space="preserve"> Etenijätilasto</t>
  </si>
  <si>
    <t xml:space="preserve"> Ottelutilasto</t>
  </si>
  <si>
    <t xml:space="preserve">  56.   03.07. 2008  JoMa - PattU  0-1</t>
  </si>
  <si>
    <t xml:space="preserve">  22.   13.06. 2010  KoU - ViVe  0-2</t>
  </si>
  <si>
    <t xml:space="preserve">  10.   21.07. 2011  ViVe - KoU  2-0</t>
  </si>
  <si>
    <t xml:space="preserve">    3.   18.06. 2013  ViVe - Tahko  2-0</t>
  </si>
  <si>
    <t xml:space="preserve">    1.   16.08. 2015  ViVe - SoJy  2-0</t>
  </si>
  <si>
    <t xml:space="preserve">    1.   21.06. 2016  Kiri - ViVe  0-2</t>
  </si>
  <si>
    <t xml:space="preserve">    1.   29.05. 2018  ViVe - Lippo Pesis  2-0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</si>
  <si>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</si>
  <si>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</si>
  <si>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</si>
  <si>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</si>
  <si>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</si>
  <si>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</si>
  <si>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</si>
  <si>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</si>
  <si>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</si>
  <si>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</si>
  <si>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</si>
  <si>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</si>
  <si>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</si>
  <si>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</si>
  <si>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</si>
  <si>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</si>
  <si>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</si>
  <si>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</si>
  <si>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</si>
  <si>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17.</t>
  </si>
  <si>
    <t>24.</t>
  </si>
  <si>
    <t>29.</t>
  </si>
  <si>
    <t>37.</t>
  </si>
  <si>
    <t>48.</t>
  </si>
  <si>
    <t>67.</t>
  </si>
  <si>
    <t>80.</t>
  </si>
  <si>
    <t>107.</t>
  </si>
  <si>
    <t>126.</t>
  </si>
  <si>
    <t>172.</t>
  </si>
  <si>
    <t>206.</t>
  </si>
  <si>
    <t>256.</t>
  </si>
  <si>
    <t>299.</t>
  </si>
  <si>
    <t>16.</t>
  </si>
  <si>
    <t>23.</t>
  </si>
  <si>
    <t>78.</t>
  </si>
  <si>
    <t>91.</t>
  </si>
  <si>
    <t>154.</t>
  </si>
  <si>
    <t>291.</t>
  </si>
  <si>
    <t>277.</t>
  </si>
  <si>
    <t>244.</t>
  </si>
  <si>
    <t>254.</t>
  </si>
  <si>
    <t>220.</t>
  </si>
  <si>
    <t>236.</t>
  </si>
  <si>
    <t>242.</t>
  </si>
  <si>
    <t>178.</t>
  </si>
  <si>
    <t>147.</t>
  </si>
  <si>
    <t>130.</t>
  </si>
  <si>
    <t>70.</t>
  </si>
  <si>
    <t>73.</t>
  </si>
  <si>
    <t>71.</t>
  </si>
  <si>
    <t>81.</t>
  </si>
  <si>
    <t>87.</t>
  </si>
  <si>
    <t>97.</t>
  </si>
  <si>
    <t>125.</t>
  </si>
  <si>
    <t>122.</t>
  </si>
  <si>
    <t>18.</t>
  </si>
  <si>
    <t>25.</t>
  </si>
  <si>
    <t>28.</t>
  </si>
  <si>
    <t>54.</t>
  </si>
  <si>
    <t>62.</t>
  </si>
  <si>
    <t>136.</t>
  </si>
  <si>
    <t>192.</t>
  </si>
  <si>
    <t>298.</t>
  </si>
  <si>
    <t>287.</t>
  </si>
  <si>
    <t>38.</t>
  </si>
  <si>
    <t>49.</t>
  </si>
  <si>
    <t>124.</t>
  </si>
  <si>
    <t>148.</t>
  </si>
  <si>
    <t>224.</t>
  </si>
  <si>
    <t>339.</t>
  </si>
  <si>
    <t>326.</t>
  </si>
  <si>
    <t>288.</t>
  </si>
  <si>
    <t xml:space="preserve">30 v   4 kk   3 pv             </t>
  </si>
  <si>
    <t xml:space="preserve">    1.   27.08. 2011  ViVe - PattU  2-0</t>
  </si>
  <si>
    <t xml:space="preserve"> 300</t>
  </si>
  <si>
    <t xml:space="preserve"> 400</t>
  </si>
  <si>
    <t xml:space="preserve"> 500</t>
  </si>
  <si>
    <t xml:space="preserve"> 600</t>
  </si>
  <si>
    <t xml:space="preserve"> 700</t>
  </si>
  <si>
    <t xml:space="preserve"> 800</t>
  </si>
  <si>
    <t xml:space="preserve"> 100</t>
  </si>
  <si>
    <t xml:space="preserve"> 200</t>
  </si>
  <si>
    <t xml:space="preserve"> 900</t>
  </si>
  <si>
    <t>174. ottelu</t>
  </si>
  <si>
    <t>220. ottelu</t>
  </si>
  <si>
    <t>256. ottelu</t>
  </si>
  <si>
    <t>296. ottelu</t>
  </si>
  <si>
    <t>340. ottelu</t>
  </si>
  <si>
    <t>384. ottelu</t>
  </si>
  <si>
    <t>436. ottelu</t>
  </si>
  <si>
    <t xml:space="preserve">  66. ottelu</t>
  </si>
  <si>
    <t>114. ottelu</t>
  </si>
  <si>
    <t>IKÄ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</si>
  <si>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</si>
  <si>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</si>
  <si>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</si>
  <si>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</si>
  <si>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</si>
  <si>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</si>
  <si>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</si>
  <si>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RUNKOSARJA, KA / OTT</t>
  </si>
  <si>
    <t xml:space="preserve"> SIJOITUS</t>
  </si>
  <si>
    <t xml:space="preserve"> PLAY OFF,  KA / OTT</t>
  </si>
  <si>
    <t xml:space="preserve">  33.   22.08. 2012  JoMa - ViVe  0-1</t>
  </si>
  <si>
    <t xml:space="preserve"> Tehotilasto</t>
  </si>
  <si>
    <t xml:space="preserve"> Kärkilyöjätilasto</t>
  </si>
  <si>
    <t xml:space="preserve">  87. ottelu</t>
  </si>
  <si>
    <t>100. ottelu</t>
  </si>
  <si>
    <t>113. ottelu</t>
  </si>
  <si>
    <t>131. ottelu</t>
  </si>
  <si>
    <t>146. ottelu</t>
  </si>
  <si>
    <t xml:space="preserve">  37.   09.08. 2009  PattU - Tahko  2-1</t>
  </si>
  <si>
    <t xml:space="preserve">  13.   26.08. 2012  JoMa - ViVe  0-2</t>
  </si>
  <si>
    <t xml:space="preserve">  19.   23.08. 2011  PattU - ViVe  1-2</t>
  </si>
  <si>
    <t xml:space="preserve">  10.   22.08. 2012  JoMa - ViVe  0-1</t>
  </si>
  <si>
    <t xml:space="preserve">    3.   27.08. 2013  ViVe - PattU  2-0</t>
  </si>
  <si>
    <t xml:space="preserve">    3.   28.08. 2015  ViVe - Kiri  2-0</t>
  </si>
  <si>
    <t xml:space="preserve">    3.   17.09. 2016  ViVe - SoJy  0-2</t>
  </si>
  <si>
    <t xml:space="preserve">  61. ottelu</t>
  </si>
  <si>
    <t>102. ottelu</t>
  </si>
  <si>
    <t xml:space="preserve">  13.   23.08. 2009  PattU - SoJy  0-2</t>
  </si>
  <si>
    <t>1067.</t>
  </si>
  <si>
    <t>846.</t>
  </si>
  <si>
    <t>640.</t>
  </si>
  <si>
    <t>526.</t>
  </si>
  <si>
    <t>430.</t>
  </si>
  <si>
    <t>338.</t>
  </si>
  <si>
    <t>274.</t>
  </si>
  <si>
    <t>218.</t>
  </si>
  <si>
    <t>176.</t>
  </si>
  <si>
    <t>150.</t>
  </si>
  <si>
    <t>120.</t>
  </si>
  <si>
    <t>102.</t>
  </si>
  <si>
    <t>42.</t>
  </si>
  <si>
    <t>1318.</t>
  </si>
  <si>
    <t>1220.</t>
  </si>
  <si>
    <t>1053.</t>
  </si>
  <si>
    <t>938.</t>
  </si>
  <si>
    <t>824.</t>
  </si>
  <si>
    <t>776.</t>
  </si>
  <si>
    <t>689.</t>
  </si>
  <si>
    <t>584.</t>
  </si>
  <si>
    <t>566.</t>
  </si>
  <si>
    <t>481.</t>
  </si>
  <si>
    <t>417.</t>
  </si>
  <si>
    <t>389.</t>
  </si>
  <si>
    <t>340.</t>
  </si>
  <si>
    <t>302.</t>
  </si>
  <si>
    <t>269.</t>
  </si>
  <si>
    <t>186.</t>
  </si>
  <si>
    <t>143.</t>
  </si>
  <si>
    <t>762.</t>
  </si>
  <si>
    <t>408.</t>
  </si>
  <si>
    <t>227.</t>
  </si>
  <si>
    <t>153.</t>
  </si>
  <si>
    <t>99.</t>
  </si>
  <si>
    <t>63.</t>
  </si>
  <si>
    <t>45.</t>
  </si>
  <si>
    <t>31.</t>
  </si>
  <si>
    <t>968.</t>
  </si>
  <si>
    <t>657.</t>
  </si>
  <si>
    <t>434.</t>
  </si>
  <si>
    <t>349.</t>
  </si>
  <si>
    <t>266.</t>
  </si>
  <si>
    <t>182.</t>
  </si>
  <si>
    <t>112.</t>
  </si>
  <si>
    <t>74.</t>
  </si>
  <si>
    <t>46.</t>
  </si>
  <si>
    <t>36.</t>
  </si>
  <si>
    <t>537.</t>
  </si>
  <si>
    <t>395.</t>
  </si>
  <si>
    <t>307.</t>
  </si>
  <si>
    <t>237.</t>
  </si>
  <si>
    <t>184.</t>
  </si>
  <si>
    <t>144.</t>
  </si>
  <si>
    <t>113.</t>
  </si>
  <si>
    <t>93.</t>
  </si>
  <si>
    <t>72.</t>
  </si>
  <si>
    <t>34.</t>
  </si>
  <si>
    <t>110.   05.07. 2013  ViVe - JymyJussit  2-0</t>
  </si>
  <si>
    <t xml:space="preserve">  39.   19.05. 2017  KaMa - ViVe  0-2</t>
  </si>
  <si>
    <t>36 v   1 kk   0 pv</t>
  </si>
  <si>
    <t>31 v   2 kk 16 pv</t>
  </si>
  <si>
    <t xml:space="preserve">  70.   29.05. 2011  ViVe - Kiri  2-0</t>
  </si>
  <si>
    <t>240. ottelu</t>
  </si>
  <si>
    <t xml:space="preserve">  25.   11.07. 2013  ViVe - AA  2-0</t>
  </si>
  <si>
    <t>302. ottelu</t>
  </si>
  <si>
    <t xml:space="preserve">  12.   21.07. 2017  KoU - ViVe  0-1</t>
  </si>
  <si>
    <t>419. ottelu</t>
  </si>
  <si>
    <t>243.   09.07. 2009  PuPe - PattU  0-2</t>
  </si>
  <si>
    <t>27 v   2 kk 20 pv</t>
  </si>
  <si>
    <t>115.   23.07. 2006  IPV - PuPe  2-0</t>
  </si>
  <si>
    <t>128. ottelu</t>
  </si>
  <si>
    <t>115.   27.07. 2008  SoJy - PattU  0-2</t>
  </si>
  <si>
    <t>182. ottelu</t>
  </si>
  <si>
    <t xml:space="preserve">  24.   10.05. 2015  ViVe - JymyJussit  2-0</t>
  </si>
  <si>
    <t>341. ottelu</t>
  </si>
  <si>
    <t xml:space="preserve">    4.   28.07. 2019  JymyJussit - ViVe  1-2</t>
  </si>
  <si>
    <t>481. ottelu</t>
  </si>
  <si>
    <t xml:space="preserve"> Kunnaritilasto</t>
  </si>
  <si>
    <t>241. ottelu</t>
  </si>
  <si>
    <t>299. ottelu</t>
  </si>
  <si>
    <t>388. ottelu</t>
  </si>
  <si>
    <t>443. ottelu</t>
  </si>
  <si>
    <t xml:space="preserve">  65.   31.05. 2011  NJ - ViVe  0-2</t>
  </si>
  <si>
    <t xml:space="preserve">  29.   02.07. 2013  Kiri - ViVe  0-2</t>
  </si>
  <si>
    <t xml:space="preserve">  17.   10.07. 2016  ViVe - AA  2-0</t>
  </si>
  <si>
    <t xml:space="preserve">    9.   28.06. 2018  ViVe - KaMa  2-0</t>
  </si>
  <si>
    <t xml:space="preserve">    7.   28.07. 2019  JymyJussit - ViVe  1-2</t>
  </si>
  <si>
    <t xml:space="preserve">   20</t>
  </si>
  <si>
    <t xml:space="preserve">   30</t>
  </si>
  <si>
    <t xml:space="preserve">   40</t>
  </si>
  <si>
    <t xml:space="preserve">   50</t>
  </si>
  <si>
    <t xml:space="preserve">   60</t>
  </si>
  <si>
    <t xml:space="preserve"> RUNKOSARJA, TASASATASET,  ka. / peli</t>
  </si>
  <si>
    <t xml:space="preserve"> PLAY OFF, TASASATASET,  ka. / peli</t>
  </si>
  <si>
    <t>SEUROITTAIN</t>
  </si>
  <si>
    <t>Pattijoen Urheilijat</t>
  </si>
  <si>
    <t>ka / ottelu</t>
  </si>
  <si>
    <t>LYÖDYT, KA/OTT</t>
  </si>
  <si>
    <t>RS</t>
  </si>
  <si>
    <t>YLS</t>
  </si>
  <si>
    <t>ERO</t>
  </si>
  <si>
    <t>TUODUT, KA/OTT</t>
  </si>
  <si>
    <t>Vimpelin Veto</t>
  </si>
  <si>
    <t>YLEISÖENNÄTYS  KOTONA</t>
  </si>
  <si>
    <t>YLEISÖENNÄTYS  VIERAISSA</t>
  </si>
  <si>
    <t>OSUUS</t>
  </si>
  <si>
    <t>KATSOJIA YLI 5000</t>
  </si>
  <si>
    <t>73.   19.09. 2015  ViVe - SoJy  0-2,  fin 5/5</t>
  </si>
  <si>
    <t>45.   05.09. 2010  ViVe - KPL  2-1,  fin 2/4</t>
  </si>
  <si>
    <t>34.   17.09. 2011  SoJy - ViVe  2-0,  fin 5/5</t>
  </si>
  <si>
    <t>25.   11.09. 2010  KPL - ViVe  2-0,  fin 3/4</t>
  </si>
  <si>
    <t>KA / PELI</t>
  </si>
  <si>
    <t>KATSOJIA</t>
  </si>
  <si>
    <t>SIJA</t>
  </si>
  <si>
    <t>RS JA YLS</t>
  </si>
  <si>
    <t>0-2  JoMa</t>
  </si>
  <si>
    <t>13/18</t>
  </si>
  <si>
    <t>TOP-100     1945-2020</t>
  </si>
  <si>
    <t xml:space="preserve"> 1945 - 2020</t>
  </si>
  <si>
    <t>127.</t>
  </si>
  <si>
    <t>1000</t>
  </si>
  <si>
    <t xml:space="preserve">    1.   10.07. 2020  KeKi - PattU  1-2</t>
  </si>
  <si>
    <t>491. ottelu</t>
  </si>
  <si>
    <t xml:space="preserve">    7.   14.08. 2020  KeKi - PattU  2-0</t>
  </si>
  <si>
    <t>504. ottelu</t>
  </si>
  <si>
    <t>141.   10.07. 2020  KeKi - PattU  1-2</t>
  </si>
  <si>
    <t xml:space="preserve"> Lyöjätilasto</t>
  </si>
  <si>
    <t>Puijon Pesäpallo</t>
  </si>
  <si>
    <t>1 150 077</t>
  </si>
  <si>
    <t xml:space="preserve">  13.   02.08. 2020  JymyJussit -PattU  1-0</t>
  </si>
  <si>
    <t>38 v   3 kk 14 pv</t>
  </si>
  <si>
    <t xml:space="preserve"> 1979 - 2020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</si>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</sst>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165" fontId="4" fillId="7" borderId="1" xfId="1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10" fillId="6" borderId="2" xfId="0" applyFont="1" applyFill="1" applyBorder="1"/>
    <xf numFmtId="49" fontId="4" fillId="8" borderId="1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0" fontId="4" fillId="4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4" fontId="4" fillId="7" borderId="2" xfId="0" applyNumberFormat="1" applyFont="1" applyFill="1" applyBorder="1" applyAlignment="1">
      <alignment horizontal="left"/>
    </xf>
    <xf numFmtId="0" fontId="7" fillId="2" borderId="0" xfId="0" applyFont="1" applyFill="1" applyBorder="1"/>
    <xf numFmtId="165" fontId="4" fillId="2" borderId="9" xfId="0" applyNumberFormat="1" applyFont="1" applyFill="1" applyBorder="1" applyAlignment="1">
      <alignment horizontal="left"/>
    </xf>
    <xf numFmtId="165" fontId="4" fillId="2" borderId="10" xfId="0" applyNumberFormat="1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5" borderId="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7" borderId="1" xfId="1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6" fillId="4" borderId="0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10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1" fontId="4" fillId="4" borderId="0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0" xfId="0" applyFont="1" applyFill="1" applyBorder="1" applyAlignment="1"/>
    <xf numFmtId="49" fontId="4" fillId="4" borderId="10" xfId="0" applyNumberFormat="1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10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165" fontId="4" fillId="3" borderId="4" xfId="1" applyNumberFormat="1" applyFont="1" applyFill="1" applyBorder="1" applyAlignment="1">
      <alignment horizontal="center"/>
    </xf>
    <xf numFmtId="9" fontId="4" fillId="4" borderId="0" xfId="1" applyFont="1" applyFill="1" applyBorder="1"/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91"/>
  <sheetViews>
    <sheetView tabSelected="1" zoomScale="83" zoomScaleNormal="83" workbookViewId="0">
      <selection activeCell="I30" sqref="I30"/>
    </sheetView>
  </sheetViews>
  <sheetFormatPr baseColWidth="10" defaultColWidth="9.1640625" defaultRowHeight="15" customHeight="1" x14ac:dyDescent="0.15"/>
  <cols>
    <col min="1" max="1" width="0.6640625" style="3" customWidth="1"/>
    <col min="2" max="2" width="6.6640625" style="60" customWidth="1"/>
    <col min="3" max="3" width="6.1640625" style="61" customWidth="1"/>
    <col min="4" max="4" width="8" style="60" customWidth="1"/>
    <col min="5" max="12" width="5.6640625" style="61" customWidth="1"/>
    <col min="13" max="13" width="6" style="61" customWidth="1"/>
    <col min="14" max="14" width="8.83203125" style="61" customWidth="1"/>
    <col min="15" max="15" width="0.6640625" style="32" customWidth="1"/>
    <col min="16" max="17" width="6.6640625" style="32" customWidth="1"/>
    <col min="18" max="18" width="7.1640625" style="32" customWidth="1"/>
    <col min="19" max="19" width="6.6640625" style="32" customWidth="1"/>
    <col min="20" max="20" width="0.6640625" style="32" customWidth="1"/>
    <col min="21" max="25" width="5.6640625" style="61" customWidth="1"/>
    <col min="26" max="26" width="8.5" style="61" customWidth="1"/>
    <col min="27" max="27" width="0.6640625" style="61" customWidth="1"/>
    <col min="28" max="28" width="6.5" style="61" customWidth="1"/>
    <col min="29" max="30" width="6.1640625" style="61" customWidth="1"/>
    <col min="31" max="31" width="6.6640625" style="61" customWidth="1"/>
    <col min="32" max="32" width="0.6640625" style="61" customWidth="1"/>
    <col min="33" max="33" width="16.1640625" style="61" customWidth="1"/>
    <col min="34" max="34" width="15.1640625" style="61" customWidth="1"/>
    <col min="35" max="36" width="12" style="61" customWidth="1"/>
    <col min="37" max="37" width="0.6640625" style="61" customWidth="1"/>
    <col min="38" max="40" width="6.6640625" style="61" customWidth="1"/>
    <col min="41" max="43" width="5.6640625" style="61" customWidth="1"/>
    <col min="44" max="44" width="87.5" style="3" customWidth="1"/>
    <col min="45" max="45" width="41.33203125" style="3" customWidth="1"/>
    <col min="46" max="16384" width="9.1640625" style="3"/>
  </cols>
  <sheetData>
    <row r="1" spans="1:46" ht="17.25" customHeight="1" x14ac:dyDescent="0.15">
      <c r="A1" s="5"/>
      <c r="B1" s="8" t="s">
        <v>123</v>
      </c>
      <c r="C1" s="6"/>
      <c r="D1" s="7"/>
      <c r="E1" s="101" t="s">
        <v>124</v>
      </c>
      <c r="F1" s="101"/>
      <c r="G1" s="101"/>
      <c r="H1" s="6"/>
      <c r="I1" s="6"/>
      <c r="J1" s="8"/>
      <c r="K1" s="6"/>
      <c r="L1" s="8"/>
      <c r="M1" s="6"/>
      <c r="N1" s="6"/>
      <c r="O1" s="6"/>
      <c r="P1" s="8"/>
      <c r="Q1" s="8"/>
      <c r="R1" s="8"/>
      <c r="S1" s="8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2"/>
      <c r="AS1" s="42"/>
      <c r="AT1" s="42"/>
    </row>
    <row r="2" spans="1:46" s="4" customFormat="1" ht="15" customHeight="1" x14ac:dyDescent="0.1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247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21"/>
      <c r="AA2" s="20"/>
      <c r="AB2" s="23" t="s">
        <v>249</v>
      </c>
      <c r="AC2" s="21"/>
      <c r="AD2" s="15"/>
      <c r="AE2" s="22"/>
      <c r="AF2" s="20"/>
      <c r="AG2" s="23" t="s">
        <v>119</v>
      </c>
      <c r="AH2" s="15"/>
      <c r="AI2" s="15"/>
      <c r="AJ2" s="16"/>
      <c r="AK2" s="25"/>
      <c r="AL2" s="23" t="s">
        <v>120</v>
      </c>
      <c r="AM2" s="15"/>
      <c r="AN2" s="15"/>
      <c r="AO2" s="164" t="s">
        <v>240</v>
      </c>
      <c r="AP2" s="15"/>
      <c r="AQ2" s="16"/>
      <c r="AR2" s="42"/>
      <c r="AS2" s="42"/>
      <c r="AT2" s="42"/>
    </row>
    <row r="3" spans="1:46" s="4" customFormat="1" ht="15" customHeight="1" x14ac:dyDescent="0.1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273</v>
      </c>
      <c r="K3" s="19" t="s">
        <v>274</v>
      </c>
      <c r="L3" s="19" t="s">
        <v>275</v>
      </c>
      <c r="M3" s="19" t="s">
        <v>276</v>
      </c>
      <c r="N3" s="19" t="s">
        <v>18</v>
      </c>
      <c r="O3" s="25"/>
      <c r="P3" s="19" t="s">
        <v>5</v>
      </c>
      <c r="Q3" s="19" t="s">
        <v>6</v>
      </c>
      <c r="R3" s="19" t="s">
        <v>38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18</v>
      </c>
      <c r="AA3" s="25"/>
      <c r="AB3" s="19" t="s">
        <v>5</v>
      </c>
      <c r="AC3" s="19" t="s">
        <v>6</v>
      </c>
      <c r="AD3" s="19" t="s">
        <v>38</v>
      </c>
      <c r="AE3" s="19" t="s">
        <v>17</v>
      </c>
      <c r="AF3" s="25"/>
      <c r="AG3" s="19" t="s">
        <v>200</v>
      </c>
      <c r="AH3" s="19" t="s">
        <v>201</v>
      </c>
      <c r="AI3" s="16" t="s">
        <v>202</v>
      </c>
      <c r="AJ3" s="19" t="s">
        <v>203</v>
      </c>
      <c r="AK3" s="25"/>
      <c r="AL3" s="19" t="s">
        <v>19</v>
      </c>
      <c r="AM3" s="19" t="s">
        <v>20</v>
      </c>
      <c r="AN3" s="16" t="s">
        <v>118</v>
      </c>
      <c r="AO3" s="16" t="s">
        <v>26</v>
      </c>
      <c r="AP3" s="18" t="s">
        <v>27</v>
      </c>
      <c r="AQ3" s="19" t="s">
        <v>28</v>
      </c>
      <c r="AR3" s="42"/>
      <c r="AS3" s="42"/>
      <c r="AT3" s="42"/>
    </row>
    <row r="4" spans="1:46" s="4" customFormat="1" ht="15" customHeight="1" x14ac:dyDescent="0.15">
      <c r="A4" s="2"/>
      <c r="B4" s="35">
        <v>1998</v>
      </c>
      <c r="C4" s="35" t="s">
        <v>93</v>
      </c>
      <c r="D4" s="68" t="s">
        <v>125</v>
      </c>
      <c r="E4" s="35"/>
      <c r="F4" s="36" t="s">
        <v>35</v>
      </c>
      <c r="G4" s="63"/>
      <c r="H4" s="62"/>
      <c r="I4" s="35"/>
      <c r="J4" s="35"/>
      <c r="K4" s="35"/>
      <c r="L4" s="35"/>
      <c r="M4" s="35"/>
      <c r="N4" s="35"/>
      <c r="O4" s="25"/>
      <c r="P4" s="90"/>
      <c r="Q4" s="90"/>
      <c r="R4" s="19"/>
      <c r="S4" s="19"/>
      <c r="T4" s="25"/>
      <c r="U4" s="30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30"/>
      <c r="AN4" s="133"/>
      <c r="AO4" s="28"/>
      <c r="AP4" s="31"/>
      <c r="AQ4" s="26"/>
      <c r="AR4" s="42"/>
      <c r="AS4" s="42"/>
      <c r="AT4" s="42"/>
    </row>
    <row r="5" spans="1:46" s="4" customFormat="1" ht="15" customHeight="1" x14ac:dyDescent="0.15">
      <c r="A5" s="2"/>
      <c r="B5" s="35">
        <v>1999</v>
      </c>
      <c r="C5" s="35" t="s">
        <v>126</v>
      </c>
      <c r="D5" s="68" t="s">
        <v>125</v>
      </c>
      <c r="E5" s="35"/>
      <c r="F5" s="36" t="s">
        <v>35</v>
      </c>
      <c r="G5" s="63"/>
      <c r="H5" s="62"/>
      <c r="I5" s="35"/>
      <c r="J5" s="35"/>
      <c r="K5" s="35"/>
      <c r="L5" s="35"/>
      <c r="M5" s="35"/>
      <c r="N5" s="35"/>
      <c r="O5" s="25"/>
      <c r="P5" s="90"/>
      <c r="Q5" s="90"/>
      <c r="R5" s="19"/>
      <c r="S5" s="19"/>
      <c r="T5" s="25"/>
      <c r="U5" s="30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30"/>
      <c r="AN5" s="133"/>
      <c r="AO5" s="28"/>
      <c r="AP5" s="31"/>
      <c r="AQ5" s="26"/>
      <c r="AR5" s="42"/>
      <c r="AS5" s="42"/>
      <c r="AT5" s="42"/>
    </row>
    <row r="6" spans="1:46" s="4" customFormat="1" ht="15" customHeight="1" x14ac:dyDescent="0.15">
      <c r="A6" s="2"/>
      <c r="B6" s="35">
        <v>2000</v>
      </c>
      <c r="C6" s="35" t="s">
        <v>93</v>
      </c>
      <c r="D6" s="68" t="s">
        <v>125</v>
      </c>
      <c r="E6" s="35"/>
      <c r="F6" s="36" t="s">
        <v>35</v>
      </c>
      <c r="G6" s="63"/>
      <c r="H6" s="62"/>
      <c r="I6" s="35"/>
      <c r="J6" s="35"/>
      <c r="K6" s="35"/>
      <c r="L6" s="35"/>
      <c r="M6" s="35"/>
      <c r="N6" s="35"/>
      <c r="O6" s="25"/>
      <c r="P6" s="90"/>
      <c r="Q6" s="90"/>
      <c r="R6" s="19"/>
      <c r="S6" s="19"/>
      <c r="T6" s="32"/>
      <c r="U6" s="30"/>
      <c r="V6" s="26"/>
      <c r="W6" s="28"/>
      <c r="X6" s="26"/>
      <c r="Y6" s="26"/>
      <c r="Z6" s="29"/>
      <c r="AA6" s="25"/>
      <c r="AB6" s="19"/>
      <c r="AC6" s="19"/>
      <c r="AD6" s="19"/>
      <c r="AE6" s="19"/>
      <c r="AF6" s="32"/>
      <c r="AG6" s="30"/>
      <c r="AH6" s="30"/>
      <c r="AI6" s="30"/>
      <c r="AJ6" s="30"/>
      <c r="AK6" s="25"/>
      <c r="AL6" s="26"/>
      <c r="AM6" s="30"/>
      <c r="AN6" s="133"/>
      <c r="AO6" s="28"/>
      <c r="AP6" s="31"/>
      <c r="AQ6" s="26"/>
      <c r="AR6" s="42"/>
      <c r="AS6" s="42"/>
      <c r="AT6" s="42"/>
    </row>
    <row r="7" spans="1:46" s="4" customFormat="1" ht="15" customHeight="1" x14ac:dyDescent="0.15">
      <c r="A7" s="2"/>
      <c r="B7" s="35">
        <v>2001</v>
      </c>
      <c r="C7" s="35" t="s">
        <v>94</v>
      </c>
      <c r="D7" s="68" t="s">
        <v>125</v>
      </c>
      <c r="E7" s="35"/>
      <c r="F7" s="36" t="s">
        <v>35</v>
      </c>
      <c r="G7" s="63"/>
      <c r="H7" s="62"/>
      <c r="I7" s="35"/>
      <c r="J7" s="35"/>
      <c r="K7" s="35"/>
      <c r="L7" s="35"/>
      <c r="M7" s="35"/>
      <c r="N7" s="35"/>
      <c r="O7" s="25"/>
      <c r="P7" s="90"/>
      <c r="Q7" s="19"/>
      <c r="R7" s="19"/>
      <c r="S7" s="19"/>
      <c r="T7" s="32"/>
      <c r="U7" s="30"/>
      <c r="V7" s="26"/>
      <c r="W7" s="28"/>
      <c r="X7" s="26"/>
      <c r="Y7" s="26"/>
      <c r="Z7" s="29"/>
      <c r="AA7" s="25" t="e">
        <f>PRODUCT(Y7/Z7)</f>
        <v>#DIV/0!</v>
      </c>
      <c r="AB7" s="19"/>
      <c r="AC7" s="19"/>
      <c r="AD7" s="19"/>
      <c r="AE7" s="19"/>
      <c r="AF7" s="32"/>
      <c r="AG7" s="30"/>
      <c r="AH7" s="30"/>
      <c r="AI7" s="30"/>
      <c r="AJ7" s="30"/>
      <c r="AK7" s="25"/>
      <c r="AL7" s="26"/>
      <c r="AM7" s="30"/>
      <c r="AN7" s="133"/>
      <c r="AO7" s="28"/>
      <c r="AP7" s="31"/>
      <c r="AQ7" s="26"/>
      <c r="AR7" s="42"/>
      <c r="AS7" s="42"/>
      <c r="AT7" s="42"/>
    </row>
    <row r="8" spans="1:46" s="4" customFormat="1" ht="15" customHeight="1" x14ac:dyDescent="0.15">
      <c r="A8" s="2"/>
      <c r="B8" s="26">
        <v>2001</v>
      </c>
      <c r="C8" s="26" t="s">
        <v>30</v>
      </c>
      <c r="D8" s="27" t="s">
        <v>127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9"/>
      <c r="O8" s="25"/>
      <c r="P8" s="90"/>
      <c r="Q8" s="19"/>
      <c r="R8" s="19"/>
      <c r="S8" s="19"/>
      <c r="T8" s="32"/>
      <c r="U8" s="26">
        <v>8</v>
      </c>
      <c r="V8" s="26">
        <v>0</v>
      </c>
      <c r="W8" s="26">
        <v>3</v>
      </c>
      <c r="X8" s="26">
        <v>2</v>
      </c>
      <c r="Y8" s="26">
        <v>14</v>
      </c>
      <c r="Z8" s="29">
        <v>0.5</v>
      </c>
      <c r="AA8" s="25">
        <v>0</v>
      </c>
      <c r="AB8" s="19"/>
      <c r="AC8" s="19"/>
      <c r="AD8" s="19"/>
      <c r="AE8" s="19"/>
      <c r="AF8" s="32"/>
      <c r="AG8" s="30" t="s">
        <v>213</v>
      </c>
      <c r="AH8" s="30" t="s">
        <v>214</v>
      </c>
      <c r="AI8" s="30" t="s">
        <v>215</v>
      </c>
      <c r="AJ8" s="30"/>
      <c r="AK8" s="25"/>
      <c r="AL8" s="26"/>
      <c r="AM8" s="26"/>
      <c r="AN8" s="26"/>
      <c r="AO8" s="26"/>
      <c r="AP8" s="26" t="s">
        <v>136</v>
      </c>
      <c r="AQ8" s="26">
        <v>1</v>
      </c>
      <c r="AR8" s="42"/>
      <c r="AS8" s="42"/>
      <c r="AT8" s="42"/>
    </row>
    <row r="9" spans="1:46" s="4" customFormat="1" ht="15" customHeight="1" x14ac:dyDescent="0.15">
      <c r="A9" s="2"/>
      <c r="B9" s="26">
        <v>2002</v>
      </c>
      <c r="C9" s="26" t="s">
        <v>128</v>
      </c>
      <c r="D9" s="27" t="s">
        <v>129</v>
      </c>
      <c r="E9" s="26">
        <v>28</v>
      </c>
      <c r="F9" s="26">
        <v>1</v>
      </c>
      <c r="G9" s="26">
        <v>2</v>
      </c>
      <c r="H9" s="26">
        <v>28</v>
      </c>
      <c r="I9" s="26">
        <v>128</v>
      </c>
      <c r="J9" s="26">
        <v>44</v>
      </c>
      <c r="K9" s="26">
        <v>70</v>
      </c>
      <c r="L9" s="26">
        <v>11</v>
      </c>
      <c r="M9" s="26">
        <v>3</v>
      </c>
      <c r="N9" s="29">
        <v>0.627</v>
      </c>
      <c r="O9" s="25">
        <f t="shared" ref="O9:O17" si="0">PRODUCT(I9/N9)</f>
        <v>204.14673046251994</v>
      </c>
      <c r="P9" s="90"/>
      <c r="Q9" s="19" t="s">
        <v>248</v>
      </c>
      <c r="R9" s="19"/>
      <c r="S9" s="19" t="s">
        <v>243</v>
      </c>
      <c r="T9" s="32"/>
      <c r="U9" s="30"/>
      <c r="V9" s="26"/>
      <c r="W9" s="28"/>
      <c r="X9" s="26"/>
      <c r="Y9" s="26"/>
      <c r="Z9" s="29"/>
      <c r="AA9" s="25">
        <v>0</v>
      </c>
      <c r="AB9" s="19"/>
      <c r="AC9" s="19"/>
      <c r="AD9" s="19"/>
      <c r="AE9" s="19"/>
      <c r="AF9" s="32"/>
      <c r="AG9" s="30"/>
      <c r="AH9" s="30"/>
      <c r="AI9" s="30"/>
      <c r="AJ9" s="30"/>
      <c r="AK9" s="25"/>
      <c r="AL9" s="26"/>
      <c r="AM9" s="26"/>
      <c r="AN9" s="26"/>
      <c r="AO9" s="26"/>
      <c r="AP9" s="26"/>
      <c r="AQ9" s="26"/>
      <c r="AR9" s="42"/>
      <c r="AS9" s="42"/>
      <c r="AT9" s="42"/>
    </row>
    <row r="10" spans="1:46" s="4" customFormat="1" ht="15" customHeight="1" x14ac:dyDescent="0.15">
      <c r="A10" s="2"/>
      <c r="B10" s="26">
        <v>2003</v>
      </c>
      <c r="C10" s="26" t="s">
        <v>40</v>
      </c>
      <c r="D10" s="27" t="s">
        <v>129</v>
      </c>
      <c r="E10" s="26">
        <v>26</v>
      </c>
      <c r="F10" s="26">
        <v>1</v>
      </c>
      <c r="G10" s="26">
        <v>1</v>
      </c>
      <c r="H10" s="26">
        <v>46</v>
      </c>
      <c r="I10" s="26">
        <v>126</v>
      </c>
      <c r="J10" s="26">
        <v>37</v>
      </c>
      <c r="K10" s="26">
        <v>81</v>
      </c>
      <c r="L10" s="26">
        <v>6</v>
      </c>
      <c r="M10" s="26">
        <v>2</v>
      </c>
      <c r="N10" s="29">
        <v>0.61199999999999999</v>
      </c>
      <c r="O10" s="25">
        <f t="shared" si="0"/>
        <v>205.88235294117646</v>
      </c>
      <c r="P10" s="90"/>
      <c r="Q10" s="26" t="s">
        <v>30</v>
      </c>
      <c r="R10" s="19" t="s">
        <v>244</v>
      </c>
      <c r="S10" s="19" t="s">
        <v>245</v>
      </c>
      <c r="T10" s="32"/>
      <c r="U10" s="26">
        <v>5</v>
      </c>
      <c r="V10" s="26">
        <v>1</v>
      </c>
      <c r="W10" s="26">
        <v>1</v>
      </c>
      <c r="X10" s="26">
        <v>9</v>
      </c>
      <c r="Y10" s="26">
        <v>31</v>
      </c>
      <c r="Z10" s="29">
        <v>0.67400000000000004</v>
      </c>
      <c r="AA10" s="25">
        <v>0</v>
      </c>
      <c r="AB10" s="19"/>
      <c r="AC10" s="19"/>
      <c r="AD10" s="19"/>
      <c r="AE10" s="19"/>
      <c r="AF10" s="32"/>
      <c r="AG10" s="30" t="s">
        <v>216</v>
      </c>
      <c r="AH10" s="30"/>
      <c r="AI10" s="30"/>
      <c r="AJ10" s="30"/>
      <c r="AK10" s="25"/>
      <c r="AL10" s="26"/>
      <c r="AM10" s="26"/>
      <c r="AN10" s="26"/>
      <c r="AO10" s="26"/>
      <c r="AP10" s="26"/>
      <c r="AQ10" s="26"/>
      <c r="AR10" s="42"/>
      <c r="AS10" s="42"/>
      <c r="AT10" s="42"/>
    </row>
    <row r="11" spans="1:46" s="4" customFormat="1" ht="15" customHeight="1" x14ac:dyDescent="0.15">
      <c r="A11" s="2"/>
      <c r="B11" s="26">
        <v>2004</v>
      </c>
      <c r="C11" s="26" t="s">
        <v>40</v>
      </c>
      <c r="D11" s="27" t="s">
        <v>129</v>
      </c>
      <c r="E11" s="26">
        <v>28</v>
      </c>
      <c r="F11" s="26">
        <v>2</v>
      </c>
      <c r="G11" s="26">
        <v>3</v>
      </c>
      <c r="H11" s="26">
        <v>54</v>
      </c>
      <c r="I11" s="26">
        <v>131</v>
      </c>
      <c r="J11" s="26">
        <v>103</v>
      </c>
      <c r="K11" s="26">
        <v>20</v>
      </c>
      <c r="L11" s="26">
        <v>3</v>
      </c>
      <c r="M11" s="26">
        <v>5</v>
      </c>
      <c r="N11" s="29">
        <v>0.67200000000000004</v>
      </c>
      <c r="O11" s="25">
        <f t="shared" si="0"/>
        <v>194.94047619047618</v>
      </c>
      <c r="P11" s="90"/>
      <c r="Q11" s="26" t="s">
        <v>29</v>
      </c>
      <c r="R11" s="19" t="s">
        <v>93</v>
      </c>
      <c r="S11" s="19" t="s">
        <v>246</v>
      </c>
      <c r="T11" s="32"/>
      <c r="U11" s="26">
        <v>7</v>
      </c>
      <c r="V11" s="26">
        <v>0</v>
      </c>
      <c r="W11" s="26">
        <v>0</v>
      </c>
      <c r="X11" s="26">
        <v>12</v>
      </c>
      <c r="Y11" s="26">
        <v>45</v>
      </c>
      <c r="Z11" s="29">
        <v>0.80400000000000005</v>
      </c>
      <c r="AA11" s="25">
        <f>PRODUCT(Y11/Z11)</f>
        <v>55.970149253731343</v>
      </c>
      <c r="AB11" s="19"/>
      <c r="AC11" s="19"/>
      <c r="AD11" s="19"/>
      <c r="AE11" s="19"/>
      <c r="AF11" s="32"/>
      <c r="AG11" s="30" t="s">
        <v>217</v>
      </c>
      <c r="AH11" s="30"/>
      <c r="AI11" s="30"/>
      <c r="AJ11" s="30"/>
      <c r="AK11" s="25"/>
      <c r="AL11" s="26">
        <v>1</v>
      </c>
      <c r="AM11" s="26"/>
      <c r="AN11" s="26"/>
      <c r="AO11" s="26"/>
      <c r="AP11" s="26"/>
      <c r="AQ11" s="26"/>
      <c r="AR11" s="42"/>
      <c r="AS11" s="42"/>
      <c r="AT11" s="42"/>
    </row>
    <row r="12" spans="1:46" s="4" customFormat="1" ht="15" customHeight="1" x14ac:dyDescent="0.15">
      <c r="A12" s="2"/>
      <c r="B12" s="26">
        <v>2005</v>
      </c>
      <c r="C12" s="26" t="s">
        <v>93</v>
      </c>
      <c r="D12" s="27" t="s">
        <v>129</v>
      </c>
      <c r="E12" s="26">
        <v>25</v>
      </c>
      <c r="F12" s="26">
        <v>3</v>
      </c>
      <c r="G12" s="26">
        <v>2</v>
      </c>
      <c r="H12" s="26">
        <v>39</v>
      </c>
      <c r="I12" s="26">
        <v>144</v>
      </c>
      <c r="J12" s="26">
        <v>71</v>
      </c>
      <c r="K12" s="26">
        <v>63</v>
      </c>
      <c r="L12" s="26">
        <v>5</v>
      </c>
      <c r="M12" s="26">
        <v>5</v>
      </c>
      <c r="N12" s="29">
        <v>0.68200000000000005</v>
      </c>
      <c r="O12" s="25">
        <f t="shared" si="0"/>
        <v>211.14369501466274</v>
      </c>
      <c r="P12" s="90"/>
      <c r="Q12" s="26" t="s">
        <v>32</v>
      </c>
      <c r="R12" s="19" t="s">
        <v>246</v>
      </c>
      <c r="S12" s="19" t="s">
        <v>34</v>
      </c>
      <c r="T12" s="32"/>
      <c r="U12" s="26">
        <v>7</v>
      </c>
      <c r="V12" s="26">
        <v>0</v>
      </c>
      <c r="W12" s="26">
        <v>0</v>
      </c>
      <c r="X12" s="26">
        <v>6</v>
      </c>
      <c r="Y12" s="26">
        <v>34</v>
      </c>
      <c r="Z12" s="29">
        <v>0.65400000000000003</v>
      </c>
      <c r="AA12" s="25">
        <f t="shared" ref="AA12:AA23" si="1">PRODUCT(Y12/Z12)</f>
        <v>51.98776758409786</v>
      </c>
      <c r="AB12" s="19"/>
      <c r="AC12" s="19"/>
      <c r="AD12" s="19"/>
      <c r="AE12" s="19"/>
      <c r="AF12" s="32"/>
      <c r="AG12" s="30" t="s">
        <v>218</v>
      </c>
      <c r="AH12" s="30"/>
      <c r="AI12" s="30"/>
      <c r="AJ12" s="30"/>
      <c r="AK12" s="25"/>
      <c r="AL12" s="26">
        <v>1</v>
      </c>
      <c r="AM12" s="26"/>
      <c r="AN12" s="26"/>
      <c r="AO12" s="26"/>
      <c r="AP12" s="26"/>
      <c r="AQ12" s="26"/>
      <c r="AR12" s="42"/>
      <c r="AS12" s="42"/>
      <c r="AT12" s="42"/>
    </row>
    <row r="13" spans="1:46" s="4" customFormat="1" ht="15" customHeight="1" x14ac:dyDescent="0.15">
      <c r="A13" s="2"/>
      <c r="B13" s="26">
        <v>2006</v>
      </c>
      <c r="C13" s="26" t="s">
        <v>30</v>
      </c>
      <c r="D13" s="27" t="s">
        <v>129</v>
      </c>
      <c r="E13" s="102">
        <v>27</v>
      </c>
      <c r="F13" s="102">
        <v>3</v>
      </c>
      <c r="G13" s="102">
        <v>4</v>
      </c>
      <c r="H13" s="102">
        <v>47</v>
      </c>
      <c r="I13" s="102">
        <v>170</v>
      </c>
      <c r="J13" s="102">
        <v>139</v>
      </c>
      <c r="K13" s="102">
        <v>18</v>
      </c>
      <c r="L13" s="102">
        <v>6</v>
      </c>
      <c r="M13" s="102">
        <v>7</v>
      </c>
      <c r="N13" s="29">
        <v>0.77600000000000002</v>
      </c>
      <c r="O13" s="25">
        <f t="shared" si="0"/>
        <v>219.0721649484536</v>
      </c>
      <c r="P13" s="90"/>
      <c r="Q13" s="26" t="s">
        <v>32</v>
      </c>
      <c r="R13" s="19" t="s">
        <v>94</v>
      </c>
      <c r="S13" s="26" t="s">
        <v>30</v>
      </c>
      <c r="T13" s="32"/>
      <c r="U13" s="26">
        <v>13</v>
      </c>
      <c r="V13" s="26">
        <v>4</v>
      </c>
      <c r="W13" s="26">
        <v>2</v>
      </c>
      <c r="X13" s="26">
        <v>27</v>
      </c>
      <c r="Y13" s="26">
        <v>93</v>
      </c>
      <c r="Z13" s="29">
        <v>0.82299999999999995</v>
      </c>
      <c r="AA13" s="25">
        <f t="shared" si="1"/>
        <v>113.00121506682868</v>
      </c>
      <c r="AB13" s="19"/>
      <c r="AC13" s="26" t="s">
        <v>29</v>
      </c>
      <c r="AD13" s="19" t="s">
        <v>31</v>
      </c>
      <c r="AE13" s="19" t="s">
        <v>34</v>
      </c>
      <c r="AF13" s="32"/>
      <c r="AG13" s="30" t="s">
        <v>219</v>
      </c>
      <c r="AH13" s="30" t="s">
        <v>220</v>
      </c>
      <c r="AI13" s="30" t="s">
        <v>221</v>
      </c>
      <c r="AJ13" s="30"/>
      <c r="AK13" s="25"/>
      <c r="AL13" s="102">
        <v>1</v>
      </c>
      <c r="AM13" s="102"/>
      <c r="AN13" s="102"/>
      <c r="AO13" s="102"/>
      <c r="AP13" s="102" t="s">
        <v>136</v>
      </c>
      <c r="AQ13" s="102">
        <v>1</v>
      </c>
      <c r="AR13" s="42"/>
      <c r="AS13" s="42"/>
      <c r="AT13" s="42"/>
    </row>
    <row r="14" spans="1:46" s="4" customFormat="1" ht="15" customHeight="1" x14ac:dyDescent="0.15">
      <c r="A14" s="2"/>
      <c r="B14" s="26">
        <v>2007</v>
      </c>
      <c r="C14" s="26" t="s">
        <v>40</v>
      </c>
      <c r="D14" s="27" t="s">
        <v>129</v>
      </c>
      <c r="E14" s="26">
        <v>26</v>
      </c>
      <c r="F14" s="26">
        <v>3</v>
      </c>
      <c r="G14" s="26">
        <v>1</v>
      </c>
      <c r="H14" s="26">
        <v>65</v>
      </c>
      <c r="I14" s="26">
        <v>167</v>
      </c>
      <c r="J14" s="26">
        <v>147</v>
      </c>
      <c r="K14" s="26">
        <v>12</v>
      </c>
      <c r="L14" s="26">
        <v>4</v>
      </c>
      <c r="M14" s="26">
        <v>4</v>
      </c>
      <c r="N14" s="29">
        <v>0.87</v>
      </c>
      <c r="O14" s="25">
        <f t="shared" si="0"/>
        <v>191.95402298850576</v>
      </c>
      <c r="P14" s="90"/>
      <c r="Q14" s="26" t="s">
        <v>29</v>
      </c>
      <c r="R14" s="19" t="s">
        <v>34</v>
      </c>
      <c r="S14" s="26" t="s">
        <v>30</v>
      </c>
      <c r="T14" s="32"/>
      <c r="U14" s="26">
        <v>7</v>
      </c>
      <c r="V14" s="26">
        <v>0</v>
      </c>
      <c r="W14" s="26">
        <v>0</v>
      </c>
      <c r="X14" s="26">
        <v>13</v>
      </c>
      <c r="Y14" s="26">
        <v>47</v>
      </c>
      <c r="Z14" s="29">
        <v>0.94</v>
      </c>
      <c r="AA14" s="25">
        <f t="shared" si="1"/>
        <v>50</v>
      </c>
      <c r="AB14" s="19"/>
      <c r="AC14" s="19" t="s">
        <v>33</v>
      </c>
      <c r="AD14" s="19"/>
      <c r="AE14" s="19"/>
      <c r="AF14" s="32"/>
      <c r="AG14" s="30" t="s">
        <v>217</v>
      </c>
      <c r="AH14" s="30"/>
      <c r="AI14" s="30"/>
      <c r="AJ14" s="30"/>
      <c r="AK14" s="25"/>
      <c r="AL14" s="26">
        <v>1</v>
      </c>
      <c r="AM14" s="26"/>
      <c r="AN14" s="26"/>
      <c r="AO14" s="26"/>
      <c r="AP14" s="26"/>
      <c r="AQ14" s="26"/>
      <c r="AR14" s="42"/>
      <c r="AS14" s="42"/>
      <c r="AT14" s="42"/>
    </row>
    <row r="15" spans="1:46" s="4" customFormat="1" ht="15" customHeight="1" x14ac:dyDescent="0.15">
      <c r="A15" s="2"/>
      <c r="B15" s="26">
        <v>2008</v>
      </c>
      <c r="C15" s="26" t="s">
        <v>29</v>
      </c>
      <c r="D15" s="27" t="s">
        <v>127</v>
      </c>
      <c r="E15" s="26">
        <v>24</v>
      </c>
      <c r="F15" s="26">
        <v>2</v>
      </c>
      <c r="G15" s="26">
        <v>7</v>
      </c>
      <c r="H15" s="26">
        <v>48</v>
      </c>
      <c r="I15" s="26">
        <v>146</v>
      </c>
      <c r="J15" s="26">
        <v>120</v>
      </c>
      <c r="K15" s="26">
        <v>9</v>
      </c>
      <c r="L15" s="26">
        <v>8</v>
      </c>
      <c r="M15" s="26">
        <v>9</v>
      </c>
      <c r="N15" s="29">
        <v>0.753</v>
      </c>
      <c r="O15" s="25">
        <f t="shared" si="0"/>
        <v>193.89110225763613</v>
      </c>
      <c r="P15" s="90"/>
      <c r="Q15" s="26" t="s">
        <v>29</v>
      </c>
      <c r="R15" s="26" t="s">
        <v>30</v>
      </c>
      <c r="S15" s="26" t="s">
        <v>32</v>
      </c>
      <c r="T15" s="32"/>
      <c r="U15" s="26">
        <v>13</v>
      </c>
      <c r="V15" s="26">
        <v>1</v>
      </c>
      <c r="W15" s="26">
        <v>3</v>
      </c>
      <c r="X15" s="26">
        <v>15</v>
      </c>
      <c r="Y15" s="26">
        <v>74</v>
      </c>
      <c r="Z15" s="29">
        <v>0.69799999999999995</v>
      </c>
      <c r="AA15" s="25">
        <f t="shared" si="1"/>
        <v>106.01719197707737</v>
      </c>
      <c r="AB15" s="19"/>
      <c r="AC15" s="19" t="s">
        <v>31</v>
      </c>
      <c r="AD15" s="19" t="s">
        <v>93</v>
      </c>
      <c r="AE15" s="19" t="s">
        <v>40</v>
      </c>
      <c r="AF15" s="32"/>
      <c r="AG15" s="30" t="s">
        <v>222</v>
      </c>
      <c r="AH15" s="30" t="s">
        <v>223</v>
      </c>
      <c r="AI15" s="30"/>
      <c r="AJ15" s="30" t="s">
        <v>224</v>
      </c>
      <c r="AK15" s="25"/>
      <c r="AL15" s="26">
        <v>1</v>
      </c>
      <c r="AM15" s="26"/>
      <c r="AN15" s="26"/>
      <c r="AO15" s="26">
        <v>1</v>
      </c>
      <c r="AP15" s="26"/>
      <c r="AQ15" s="26"/>
      <c r="AR15" s="42"/>
      <c r="AS15" s="42"/>
      <c r="AT15" s="42"/>
    </row>
    <row r="16" spans="1:46" s="4" customFormat="1" ht="15" customHeight="1" x14ac:dyDescent="0.15">
      <c r="A16" s="2"/>
      <c r="B16" s="26">
        <v>2009</v>
      </c>
      <c r="C16" s="26" t="s">
        <v>34</v>
      </c>
      <c r="D16" s="27" t="s">
        <v>127</v>
      </c>
      <c r="E16" s="26">
        <v>24</v>
      </c>
      <c r="F16" s="26">
        <v>4</v>
      </c>
      <c r="G16" s="26">
        <v>7</v>
      </c>
      <c r="H16" s="26">
        <v>45</v>
      </c>
      <c r="I16" s="26">
        <v>142</v>
      </c>
      <c r="J16" s="26">
        <v>106</v>
      </c>
      <c r="K16" s="26">
        <v>14</v>
      </c>
      <c r="L16" s="26">
        <v>11</v>
      </c>
      <c r="M16" s="26">
        <v>11</v>
      </c>
      <c r="N16" s="29">
        <v>0.75900000000000001</v>
      </c>
      <c r="O16" s="25">
        <f t="shared" si="0"/>
        <v>187.08827404479578</v>
      </c>
      <c r="P16" s="90"/>
      <c r="Q16" s="26" t="s">
        <v>32</v>
      </c>
      <c r="R16" s="19" t="s">
        <v>31</v>
      </c>
      <c r="S16" s="26" t="s">
        <v>30</v>
      </c>
      <c r="T16" s="32"/>
      <c r="U16" s="26">
        <v>10</v>
      </c>
      <c r="V16" s="26">
        <v>1</v>
      </c>
      <c r="W16" s="28">
        <v>2</v>
      </c>
      <c r="X16" s="26">
        <v>25</v>
      </c>
      <c r="Y16" s="26">
        <v>68</v>
      </c>
      <c r="Z16" s="29">
        <v>0.79100000000000004</v>
      </c>
      <c r="AA16" s="25">
        <f t="shared" si="1"/>
        <v>85.967130214917816</v>
      </c>
      <c r="AB16" s="19"/>
      <c r="AC16" s="26" t="s">
        <v>29</v>
      </c>
      <c r="AD16" s="26" t="s">
        <v>32</v>
      </c>
      <c r="AE16" s="26" t="s">
        <v>32</v>
      </c>
      <c r="AF16" s="32"/>
      <c r="AG16" s="30" t="s">
        <v>225</v>
      </c>
      <c r="AH16" s="30" t="s">
        <v>214</v>
      </c>
      <c r="AI16" s="30" t="s">
        <v>226</v>
      </c>
      <c r="AJ16" s="30"/>
      <c r="AK16" s="25"/>
      <c r="AL16" s="26">
        <v>1</v>
      </c>
      <c r="AM16" s="26"/>
      <c r="AN16" s="26"/>
      <c r="AO16" s="26"/>
      <c r="AP16" s="26"/>
      <c r="AQ16" s="26"/>
      <c r="AR16" s="42"/>
      <c r="AS16" s="42"/>
      <c r="AT16" s="42"/>
    </row>
    <row r="17" spans="1:46" s="4" customFormat="1" ht="15" customHeight="1" x14ac:dyDescent="0.15">
      <c r="A17" s="2"/>
      <c r="B17" s="26">
        <v>2010</v>
      </c>
      <c r="C17" s="26" t="s">
        <v>29</v>
      </c>
      <c r="D17" s="27" t="s">
        <v>130</v>
      </c>
      <c r="E17" s="26">
        <v>26</v>
      </c>
      <c r="F17" s="102">
        <v>0</v>
      </c>
      <c r="G17" s="102">
        <v>3</v>
      </c>
      <c r="H17" s="102">
        <v>65</v>
      </c>
      <c r="I17" s="102">
        <v>146</v>
      </c>
      <c r="J17" s="26">
        <v>130</v>
      </c>
      <c r="K17" s="26">
        <v>10</v>
      </c>
      <c r="L17" s="26">
        <v>3</v>
      </c>
      <c r="M17" s="26">
        <v>3</v>
      </c>
      <c r="N17" s="29">
        <v>0.749</v>
      </c>
      <c r="O17" s="25">
        <f t="shared" si="0"/>
        <v>194.92656875834447</v>
      </c>
      <c r="P17" s="90"/>
      <c r="Q17" s="26" t="s">
        <v>29</v>
      </c>
      <c r="R17" s="19" t="s">
        <v>34</v>
      </c>
      <c r="S17" s="19" t="s">
        <v>39</v>
      </c>
      <c r="T17" s="32"/>
      <c r="U17" s="26">
        <v>11</v>
      </c>
      <c r="V17" s="26">
        <v>0</v>
      </c>
      <c r="W17" s="28">
        <v>1</v>
      </c>
      <c r="X17" s="26">
        <v>21</v>
      </c>
      <c r="Y17" s="26">
        <v>65</v>
      </c>
      <c r="Z17" s="29">
        <v>0.76500000000000001</v>
      </c>
      <c r="AA17" s="25">
        <f t="shared" si="1"/>
        <v>84.967320261437905</v>
      </c>
      <c r="AB17" s="19"/>
      <c r="AC17" s="26" t="s">
        <v>29</v>
      </c>
      <c r="AD17" s="26" t="s">
        <v>30</v>
      </c>
      <c r="AE17" s="26" t="s">
        <v>32</v>
      </c>
      <c r="AF17" s="32"/>
      <c r="AG17" s="30" t="s">
        <v>227</v>
      </c>
      <c r="AH17" s="30" t="s">
        <v>228</v>
      </c>
      <c r="AI17" s="30"/>
      <c r="AJ17" s="30" t="s">
        <v>229</v>
      </c>
      <c r="AK17" s="25"/>
      <c r="AL17" s="26">
        <v>1</v>
      </c>
      <c r="AM17" s="26"/>
      <c r="AN17" s="26">
        <v>1</v>
      </c>
      <c r="AO17" s="26">
        <v>1</v>
      </c>
      <c r="AP17" s="26"/>
      <c r="AQ17" s="26"/>
      <c r="AR17" s="42"/>
      <c r="AS17" s="42"/>
      <c r="AT17" s="42"/>
    </row>
    <row r="18" spans="1:46" s="4" customFormat="1" ht="15" customHeight="1" x14ac:dyDescent="0.15">
      <c r="A18" s="2"/>
      <c r="B18" s="26">
        <v>2011</v>
      </c>
      <c r="C18" s="26" t="s">
        <v>32</v>
      </c>
      <c r="D18" s="27" t="s">
        <v>130</v>
      </c>
      <c r="E18" s="26">
        <v>26</v>
      </c>
      <c r="F18" s="26">
        <v>5</v>
      </c>
      <c r="G18" s="26">
        <v>9</v>
      </c>
      <c r="H18" s="26">
        <v>78</v>
      </c>
      <c r="I18" s="26">
        <v>179</v>
      </c>
      <c r="J18" s="26">
        <v>94</v>
      </c>
      <c r="K18" s="26">
        <v>53</v>
      </c>
      <c r="L18" s="26">
        <v>18</v>
      </c>
      <c r="M18" s="26">
        <v>14</v>
      </c>
      <c r="N18" s="29">
        <v>0.78200000000000003</v>
      </c>
      <c r="O18" s="25">
        <f>PRODUCT(I18/N18)</f>
        <v>228.90025575447569</v>
      </c>
      <c r="P18" s="90"/>
      <c r="Q18" s="26" t="s">
        <v>29</v>
      </c>
      <c r="R18" s="26" t="s">
        <v>30</v>
      </c>
      <c r="S18" s="26" t="s">
        <v>30</v>
      </c>
      <c r="T18" s="32"/>
      <c r="U18" s="26">
        <v>12</v>
      </c>
      <c r="V18" s="26">
        <v>0</v>
      </c>
      <c r="W18" s="28">
        <v>0</v>
      </c>
      <c r="X18" s="26">
        <v>23</v>
      </c>
      <c r="Y18" s="26">
        <v>72</v>
      </c>
      <c r="Z18" s="29">
        <v>0.76600000000000001</v>
      </c>
      <c r="AA18" s="25">
        <f t="shared" si="1"/>
        <v>93.994778067885122</v>
      </c>
      <c r="AB18" s="19"/>
      <c r="AC18" s="19" t="s">
        <v>32</v>
      </c>
      <c r="AD18" s="19" t="s">
        <v>33</v>
      </c>
      <c r="AE18" s="19" t="s">
        <v>34</v>
      </c>
      <c r="AF18" s="32"/>
      <c r="AG18" s="30" t="s">
        <v>230</v>
      </c>
      <c r="AH18" s="30" t="s">
        <v>231</v>
      </c>
      <c r="AI18" s="30"/>
      <c r="AJ18" s="30" t="s">
        <v>232</v>
      </c>
      <c r="AK18" s="25"/>
      <c r="AL18" s="26">
        <v>1</v>
      </c>
      <c r="AM18" s="26">
        <v>1</v>
      </c>
      <c r="AN18" s="26"/>
      <c r="AO18" s="26"/>
      <c r="AP18" s="26">
        <v>1</v>
      </c>
      <c r="AQ18" s="26"/>
      <c r="AR18" s="42"/>
      <c r="AS18" s="42"/>
      <c r="AT18" s="42"/>
    </row>
    <row r="19" spans="1:46" s="4" customFormat="1" ht="15" customHeight="1" x14ac:dyDescent="0.15">
      <c r="A19" s="2"/>
      <c r="B19" s="26">
        <v>2012</v>
      </c>
      <c r="C19" s="26" t="s">
        <v>32</v>
      </c>
      <c r="D19" s="27" t="s">
        <v>130</v>
      </c>
      <c r="E19" s="26">
        <v>25</v>
      </c>
      <c r="F19" s="102">
        <v>3</v>
      </c>
      <c r="G19" s="102">
        <v>8</v>
      </c>
      <c r="H19" s="102">
        <v>58</v>
      </c>
      <c r="I19" s="102">
        <v>169</v>
      </c>
      <c r="J19" s="26">
        <v>81</v>
      </c>
      <c r="K19" s="26">
        <v>62</v>
      </c>
      <c r="L19" s="26">
        <v>15</v>
      </c>
      <c r="M19" s="26">
        <v>11</v>
      </c>
      <c r="N19" s="29">
        <v>0.72799999999999998</v>
      </c>
      <c r="O19" s="25">
        <f>PRODUCT(I19/N19)</f>
        <v>232.14285714285714</v>
      </c>
      <c r="P19" s="90"/>
      <c r="Q19" s="26" t="s">
        <v>29</v>
      </c>
      <c r="R19" s="19" t="s">
        <v>40</v>
      </c>
      <c r="S19" s="26" t="s">
        <v>30</v>
      </c>
      <c r="T19" s="32"/>
      <c r="U19" s="26">
        <v>12</v>
      </c>
      <c r="V19" s="28">
        <v>2</v>
      </c>
      <c r="W19" s="28">
        <v>4</v>
      </c>
      <c r="X19" s="26">
        <v>24</v>
      </c>
      <c r="Y19" s="26">
        <v>94</v>
      </c>
      <c r="Z19" s="29">
        <v>0.84699999999999998</v>
      </c>
      <c r="AA19" s="25">
        <f t="shared" si="1"/>
        <v>110.97992916174735</v>
      </c>
      <c r="AB19" s="19"/>
      <c r="AC19" s="26" t="s">
        <v>29</v>
      </c>
      <c r="AD19" s="26" t="s">
        <v>30</v>
      </c>
      <c r="AE19" s="26" t="s">
        <v>29</v>
      </c>
      <c r="AF19" s="32"/>
      <c r="AG19" s="30" t="s">
        <v>233</v>
      </c>
      <c r="AH19" s="30" t="s">
        <v>234</v>
      </c>
      <c r="AI19" s="30"/>
      <c r="AJ19" s="30" t="s">
        <v>214</v>
      </c>
      <c r="AK19" s="25"/>
      <c r="AL19" s="26">
        <v>1</v>
      </c>
      <c r="AM19" s="26"/>
      <c r="AN19" s="26"/>
      <c r="AO19" s="26"/>
      <c r="AP19" s="26">
        <v>1</v>
      </c>
      <c r="AQ19" s="26"/>
      <c r="AR19" s="42"/>
      <c r="AS19" s="42"/>
      <c r="AT19" s="42"/>
    </row>
    <row r="20" spans="1:46" s="4" customFormat="1" ht="15" customHeight="1" x14ac:dyDescent="0.15">
      <c r="A20" s="2"/>
      <c r="B20" s="26">
        <v>2013</v>
      </c>
      <c r="C20" s="26" t="s">
        <v>32</v>
      </c>
      <c r="D20" s="27" t="s">
        <v>130</v>
      </c>
      <c r="E20" s="26">
        <v>26</v>
      </c>
      <c r="F20" s="26">
        <v>5</v>
      </c>
      <c r="G20" s="26">
        <v>2</v>
      </c>
      <c r="H20" s="26">
        <v>69</v>
      </c>
      <c r="I20" s="26">
        <v>171</v>
      </c>
      <c r="J20" s="26">
        <v>136</v>
      </c>
      <c r="K20" s="26">
        <v>20</v>
      </c>
      <c r="L20" s="26">
        <v>8</v>
      </c>
      <c r="M20" s="31">
        <v>7</v>
      </c>
      <c r="N20" s="29">
        <v>0.81399999999999995</v>
      </c>
      <c r="O20" s="25">
        <f>PRODUCT(I20/N20)</f>
        <v>210.07371007371009</v>
      </c>
      <c r="P20" s="90"/>
      <c r="Q20" s="26" t="s">
        <v>29</v>
      </c>
      <c r="R20" s="19" t="s">
        <v>94</v>
      </c>
      <c r="S20" s="19" t="s">
        <v>34</v>
      </c>
      <c r="T20" s="32"/>
      <c r="U20" s="26">
        <v>11</v>
      </c>
      <c r="V20" s="28">
        <v>2</v>
      </c>
      <c r="W20" s="28">
        <v>2</v>
      </c>
      <c r="X20" s="26">
        <v>25</v>
      </c>
      <c r="Y20" s="26">
        <v>80</v>
      </c>
      <c r="Z20" s="29">
        <v>0.84199999999999997</v>
      </c>
      <c r="AA20" s="25">
        <f t="shared" si="1"/>
        <v>95.011876484560574</v>
      </c>
      <c r="AB20" s="19"/>
      <c r="AC20" s="26" t="s">
        <v>29</v>
      </c>
      <c r="AD20" s="19" t="s">
        <v>31</v>
      </c>
      <c r="AE20" s="26" t="s">
        <v>32</v>
      </c>
      <c r="AF20" s="32"/>
      <c r="AG20" s="30" t="s">
        <v>235</v>
      </c>
      <c r="AH20" s="30" t="s">
        <v>236</v>
      </c>
      <c r="AI20" s="30"/>
      <c r="AJ20" s="30" t="s">
        <v>214</v>
      </c>
      <c r="AK20" s="25"/>
      <c r="AL20" s="26">
        <v>1</v>
      </c>
      <c r="AM20" s="26"/>
      <c r="AN20" s="26"/>
      <c r="AO20" s="26"/>
      <c r="AP20" s="26">
        <v>1</v>
      </c>
      <c r="AQ20" s="26"/>
      <c r="AR20" s="42"/>
      <c r="AS20" s="42"/>
      <c r="AT20" s="42"/>
    </row>
    <row r="21" spans="1:46" s="4" customFormat="1" ht="15" customHeight="1" x14ac:dyDescent="0.15">
      <c r="A21" s="2"/>
      <c r="B21" s="26">
        <v>2014</v>
      </c>
      <c r="C21" s="26" t="s">
        <v>32</v>
      </c>
      <c r="D21" s="27" t="s">
        <v>130</v>
      </c>
      <c r="E21" s="26">
        <v>29</v>
      </c>
      <c r="F21" s="102">
        <v>2</v>
      </c>
      <c r="G21" s="102">
        <v>12</v>
      </c>
      <c r="H21" s="102">
        <v>60</v>
      </c>
      <c r="I21" s="102">
        <v>178</v>
      </c>
      <c r="J21" s="26">
        <v>35</v>
      </c>
      <c r="K21" s="26">
        <v>49</v>
      </c>
      <c r="L21" s="26">
        <v>80</v>
      </c>
      <c r="M21" s="31">
        <v>14</v>
      </c>
      <c r="N21" s="29">
        <v>0.71199999999999997</v>
      </c>
      <c r="O21" s="25">
        <f>PRODUCT(I21/N21)</f>
        <v>250</v>
      </c>
      <c r="P21" s="90"/>
      <c r="Q21" s="26" t="s">
        <v>32</v>
      </c>
      <c r="R21" s="19" t="s">
        <v>93</v>
      </c>
      <c r="S21" s="19" t="s">
        <v>40</v>
      </c>
      <c r="T21" s="32"/>
      <c r="U21" s="26">
        <v>10</v>
      </c>
      <c r="V21" s="28">
        <v>0</v>
      </c>
      <c r="W21" s="26">
        <v>2</v>
      </c>
      <c r="X21" s="26">
        <v>10</v>
      </c>
      <c r="Y21" s="26">
        <v>56</v>
      </c>
      <c r="Z21" s="29">
        <v>0.69099999999999995</v>
      </c>
      <c r="AA21" s="25">
        <f t="shared" si="1"/>
        <v>81.041968162083947</v>
      </c>
      <c r="AB21" s="19"/>
      <c r="AC21" s="19" t="s">
        <v>94</v>
      </c>
      <c r="AD21" s="19"/>
      <c r="AE21" s="19" t="s">
        <v>34</v>
      </c>
      <c r="AF21" s="32"/>
      <c r="AG21" s="30" t="s">
        <v>227</v>
      </c>
      <c r="AH21" s="30" t="s">
        <v>234</v>
      </c>
      <c r="AI21" s="30"/>
      <c r="AJ21" s="30" t="s">
        <v>214</v>
      </c>
      <c r="AK21" s="25"/>
      <c r="AL21" s="26">
        <v>1</v>
      </c>
      <c r="AM21" s="26"/>
      <c r="AN21" s="26"/>
      <c r="AO21" s="26"/>
      <c r="AP21" s="26">
        <v>1</v>
      </c>
      <c r="AQ21" s="26"/>
      <c r="AR21" s="42"/>
      <c r="AS21" s="42"/>
      <c r="AT21" s="42"/>
    </row>
    <row r="22" spans="1:46" s="4" customFormat="1" ht="15" customHeight="1" x14ac:dyDescent="0.15">
      <c r="A22" s="2"/>
      <c r="B22" s="26">
        <v>2015</v>
      </c>
      <c r="C22" s="26" t="s">
        <v>32</v>
      </c>
      <c r="D22" s="27" t="s">
        <v>130</v>
      </c>
      <c r="E22" s="26">
        <v>30</v>
      </c>
      <c r="F22" s="26">
        <v>2</v>
      </c>
      <c r="G22" s="26">
        <v>9</v>
      </c>
      <c r="H22" s="26">
        <v>64</v>
      </c>
      <c r="I22" s="26">
        <v>196</v>
      </c>
      <c r="J22" s="26">
        <v>22</v>
      </c>
      <c r="K22" s="26">
        <v>73</v>
      </c>
      <c r="L22" s="26">
        <v>90</v>
      </c>
      <c r="M22" s="26">
        <v>11</v>
      </c>
      <c r="N22" s="34">
        <v>0.7127</v>
      </c>
      <c r="O22" s="94">
        <v>275</v>
      </c>
      <c r="P22" s="90"/>
      <c r="Q22" s="26" t="s">
        <v>32</v>
      </c>
      <c r="R22" s="19" t="s">
        <v>33</v>
      </c>
      <c r="S22" s="26" t="s">
        <v>32</v>
      </c>
      <c r="T22" s="32"/>
      <c r="U22" s="26">
        <v>11</v>
      </c>
      <c r="V22" s="28">
        <v>0</v>
      </c>
      <c r="W22" s="26">
        <v>2</v>
      </c>
      <c r="X22" s="26">
        <v>14</v>
      </c>
      <c r="Y22" s="26">
        <v>59</v>
      </c>
      <c r="Z22" s="29">
        <v>0.60799999999999998</v>
      </c>
      <c r="AA22" s="25">
        <f t="shared" si="1"/>
        <v>97.039473684210535</v>
      </c>
      <c r="AB22" s="19"/>
      <c r="AC22" s="19" t="s">
        <v>31</v>
      </c>
      <c r="AD22" s="19"/>
      <c r="AE22" s="19" t="s">
        <v>39</v>
      </c>
      <c r="AF22" s="32"/>
      <c r="AG22" s="30" t="s">
        <v>237</v>
      </c>
      <c r="AH22" s="30" t="s">
        <v>238</v>
      </c>
      <c r="AI22" s="30"/>
      <c r="AJ22" s="30" t="s">
        <v>232</v>
      </c>
      <c r="AK22" s="25"/>
      <c r="AL22" s="26">
        <v>1</v>
      </c>
      <c r="AM22" s="26"/>
      <c r="AN22" s="26"/>
      <c r="AO22" s="26"/>
      <c r="AP22" s="26">
        <v>1</v>
      </c>
      <c r="AQ22" s="26"/>
      <c r="AR22" s="42"/>
      <c r="AS22" s="42"/>
      <c r="AT22" s="42"/>
    </row>
    <row r="23" spans="1:46" s="4" customFormat="1" ht="15" customHeight="1" x14ac:dyDescent="0.15">
      <c r="A23" s="2"/>
      <c r="B23" s="26">
        <v>2016</v>
      </c>
      <c r="C23" s="26" t="s">
        <v>29</v>
      </c>
      <c r="D23" s="27" t="s">
        <v>130</v>
      </c>
      <c r="E23" s="26">
        <v>28</v>
      </c>
      <c r="F23" s="26">
        <v>6</v>
      </c>
      <c r="G23" s="26">
        <v>9</v>
      </c>
      <c r="H23" s="26">
        <v>68</v>
      </c>
      <c r="I23" s="26">
        <v>207</v>
      </c>
      <c r="J23" s="26">
        <v>35</v>
      </c>
      <c r="K23" s="26">
        <v>122</v>
      </c>
      <c r="L23" s="26">
        <v>35</v>
      </c>
      <c r="M23" s="26">
        <v>15</v>
      </c>
      <c r="N23" s="34">
        <v>0.76700000000000002</v>
      </c>
      <c r="O23" s="94">
        <v>270</v>
      </c>
      <c r="P23" s="90"/>
      <c r="Q23" s="26" t="s">
        <v>32</v>
      </c>
      <c r="R23" s="19" t="s">
        <v>33</v>
      </c>
      <c r="S23" s="26" t="s">
        <v>29</v>
      </c>
      <c r="T23" s="32"/>
      <c r="U23" s="26">
        <v>11</v>
      </c>
      <c r="V23" s="28">
        <v>1</v>
      </c>
      <c r="W23" s="26">
        <v>3</v>
      </c>
      <c r="X23" s="26">
        <v>16</v>
      </c>
      <c r="Y23" s="26">
        <v>76</v>
      </c>
      <c r="Z23" s="29">
        <v>0.745</v>
      </c>
      <c r="AA23" s="25">
        <f t="shared" si="1"/>
        <v>102.01342281879195</v>
      </c>
      <c r="AB23" s="19"/>
      <c r="AC23" s="19" t="s">
        <v>31</v>
      </c>
      <c r="AD23" s="19" t="s">
        <v>33</v>
      </c>
      <c r="AE23" s="26" t="s">
        <v>30</v>
      </c>
      <c r="AF23" s="32"/>
      <c r="AG23" s="30" t="s">
        <v>239</v>
      </c>
      <c r="AH23" s="30" t="s">
        <v>223</v>
      </c>
      <c r="AI23" s="30"/>
      <c r="AJ23" s="30" t="s">
        <v>224</v>
      </c>
      <c r="AK23" s="25"/>
      <c r="AL23" s="26">
        <v>1</v>
      </c>
      <c r="AM23" s="26"/>
      <c r="AN23" s="26">
        <v>1</v>
      </c>
      <c r="AO23" s="26">
        <v>1</v>
      </c>
      <c r="AP23" s="26"/>
      <c r="AQ23" s="26"/>
      <c r="AR23" s="42"/>
      <c r="AS23" s="42"/>
      <c r="AT23" s="42"/>
    </row>
    <row r="24" spans="1:46" s="4" customFormat="1" ht="15" customHeight="1" x14ac:dyDescent="0.15">
      <c r="A24" s="2"/>
      <c r="B24" s="26">
        <v>2017</v>
      </c>
      <c r="C24" s="26" t="s">
        <v>29</v>
      </c>
      <c r="D24" s="27" t="s">
        <v>130</v>
      </c>
      <c r="E24" s="26">
        <v>29</v>
      </c>
      <c r="F24" s="26">
        <v>4</v>
      </c>
      <c r="G24" s="26">
        <v>8</v>
      </c>
      <c r="H24" s="26">
        <v>55</v>
      </c>
      <c r="I24" s="26">
        <v>204</v>
      </c>
      <c r="J24" s="26">
        <v>27</v>
      </c>
      <c r="K24" s="26">
        <v>131</v>
      </c>
      <c r="L24" s="26">
        <v>34</v>
      </c>
      <c r="M24" s="26">
        <v>12</v>
      </c>
      <c r="N24" s="34">
        <v>0.73640000000000005</v>
      </c>
      <c r="O24" s="94">
        <v>277</v>
      </c>
      <c r="P24" s="90"/>
      <c r="Q24" s="26" t="s">
        <v>32</v>
      </c>
      <c r="R24" s="19" t="s">
        <v>246</v>
      </c>
      <c r="S24" s="26" t="s">
        <v>30</v>
      </c>
      <c r="T24" s="32"/>
      <c r="U24" s="26">
        <v>2</v>
      </c>
      <c r="V24" s="28">
        <v>0</v>
      </c>
      <c r="W24" s="26">
        <v>0</v>
      </c>
      <c r="X24" s="26">
        <v>0</v>
      </c>
      <c r="Y24" s="26">
        <v>6</v>
      </c>
      <c r="Z24" s="29">
        <v>0.54500000000000004</v>
      </c>
      <c r="AA24" s="25">
        <f>PRODUCT(Y24/Z24)</f>
        <v>11.009174311926605</v>
      </c>
      <c r="AB24" s="19"/>
      <c r="AC24" s="19"/>
      <c r="AD24" s="19"/>
      <c r="AE24" s="19"/>
      <c r="AF24" s="32"/>
      <c r="AG24" s="30" t="s">
        <v>239</v>
      </c>
      <c r="AH24" s="30"/>
      <c r="AI24" s="30"/>
      <c r="AJ24" s="30"/>
      <c r="AK24" s="25"/>
      <c r="AL24" s="26">
        <v>1</v>
      </c>
      <c r="AM24" s="26"/>
      <c r="AN24" s="26">
        <v>1</v>
      </c>
      <c r="AO24" s="26">
        <v>1</v>
      </c>
      <c r="AP24" s="26"/>
      <c r="AQ24" s="26"/>
      <c r="AR24" s="42"/>
      <c r="AS24" s="42"/>
      <c r="AT24" s="42"/>
    </row>
    <row r="25" spans="1:46" s="4" customFormat="1" ht="15" customHeight="1" x14ac:dyDescent="0.15">
      <c r="A25" s="2"/>
      <c r="B25" s="26">
        <v>2018</v>
      </c>
      <c r="C25" s="26" t="s">
        <v>30</v>
      </c>
      <c r="D25" s="27" t="s">
        <v>130</v>
      </c>
      <c r="E25" s="26">
        <v>30</v>
      </c>
      <c r="F25" s="26">
        <v>6</v>
      </c>
      <c r="G25" s="26">
        <v>24</v>
      </c>
      <c r="H25" s="26">
        <v>61</v>
      </c>
      <c r="I25" s="26">
        <v>231</v>
      </c>
      <c r="J25" s="26">
        <v>18</v>
      </c>
      <c r="K25" s="26">
        <v>115</v>
      </c>
      <c r="L25" s="26">
        <v>68</v>
      </c>
      <c r="M25" s="26">
        <v>30</v>
      </c>
      <c r="N25" s="34">
        <v>0.78300000000000003</v>
      </c>
      <c r="O25" s="94">
        <v>295.0191570881226</v>
      </c>
      <c r="P25" s="90"/>
      <c r="Q25" s="26" t="s">
        <v>30</v>
      </c>
      <c r="R25" s="19" t="s">
        <v>128</v>
      </c>
      <c r="S25" s="26" t="s">
        <v>29</v>
      </c>
      <c r="T25" s="32"/>
      <c r="U25" s="26">
        <v>2</v>
      </c>
      <c r="V25" s="28">
        <v>0</v>
      </c>
      <c r="W25" s="26">
        <v>4</v>
      </c>
      <c r="X25" s="26">
        <v>1</v>
      </c>
      <c r="Y25" s="26">
        <v>8</v>
      </c>
      <c r="Z25" s="29">
        <v>0.44440000000000002</v>
      </c>
      <c r="AA25" s="25"/>
      <c r="AB25" s="19"/>
      <c r="AC25" s="19"/>
      <c r="AD25" s="19"/>
      <c r="AE25" s="90"/>
      <c r="AF25" s="32"/>
      <c r="AG25" s="30"/>
      <c r="AH25" s="30"/>
      <c r="AI25" s="30" t="s">
        <v>270</v>
      </c>
      <c r="AJ25" s="30"/>
      <c r="AK25" s="25"/>
      <c r="AL25" s="26">
        <v>1</v>
      </c>
      <c r="AM25" s="26"/>
      <c r="AN25" s="26"/>
      <c r="AO25" s="26"/>
      <c r="AP25" s="26"/>
      <c r="AQ25" s="26">
        <v>1</v>
      </c>
      <c r="AR25" s="42"/>
      <c r="AS25" s="42"/>
      <c r="AT25" s="42"/>
    </row>
    <row r="26" spans="1:46" s="4" customFormat="1" ht="15" customHeight="1" x14ac:dyDescent="0.15">
      <c r="A26" s="2"/>
      <c r="B26" s="26">
        <v>2019</v>
      </c>
      <c r="C26" s="26" t="s">
        <v>34</v>
      </c>
      <c r="D26" s="27" t="s">
        <v>130</v>
      </c>
      <c r="E26" s="26">
        <v>30</v>
      </c>
      <c r="F26" s="26">
        <v>10</v>
      </c>
      <c r="G26" s="26">
        <v>23</v>
      </c>
      <c r="H26" s="26">
        <v>46</v>
      </c>
      <c r="I26" s="26">
        <v>220</v>
      </c>
      <c r="J26" s="26">
        <v>17</v>
      </c>
      <c r="K26" s="26">
        <v>75</v>
      </c>
      <c r="L26" s="26">
        <v>95</v>
      </c>
      <c r="M26" s="26">
        <v>33</v>
      </c>
      <c r="N26" s="196">
        <v>0.73080000000000001</v>
      </c>
      <c r="O26" s="94">
        <v>301</v>
      </c>
      <c r="P26" s="90"/>
      <c r="Q26" s="90" t="s">
        <v>126</v>
      </c>
      <c r="R26" s="19" t="s">
        <v>126</v>
      </c>
      <c r="S26" s="26" t="s">
        <v>32</v>
      </c>
      <c r="T26" s="32"/>
      <c r="U26" s="26">
        <v>8</v>
      </c>
      <c r="V26" s="28">
        <v>0</v>
      </c>
      <c r="W26" s="26">
        <v>6</v>
      </c>
      <c r="X26" s="26">
        <v>5</v>
      </c>
      <c r="Y26" s="26">
        <v>47</v>
      </c>
      <c r="Z26" s="29">
        <v>0.6714</v>
      </c>
      <c r="AA26" s="25"/>
      <c r="AB26" s="19"/>
      <c r="AC26" s="19"/>
      <c r="AD26" s="19"/>
      <c r="AE26" s="19"/>
      <c r="AF26" s="32"/>
      <c r="AG26" s="30" t="s">
        <v>239</v>
      </c>
      <c r="AH26" s="30" t="s">
        <v>289</v>
      </c>
      <c r="AI26" s="30" t="s">
        <v>290</v>
      </c>
      <c r="AJ26" s="30"/>
      <c r="AK26" s="25"/>
      <c r="AL26" s="26">
        <v>1</v>
      </c>
      <c r="AM26" s="26"/>
      <c r="AN26" s="26"/>
      <c r="AO26" s="26"/>
      <c r="AP26" s="26"/>
      <c r="AQ26" s="26"/>
      <c r="AR26" s="42"/>
      <c r="AS26" s="42"/>
      <c r="AT26" s="42"/>
    </row>
    <row r="27" spans="1:46" s="4" customFormat="1" ht="15" customHeight="1" x14ac:dyDescent="0.15">
      <c r="A27" s="2"/>
      <c r="B27" s="26">
        <v>2020</v>
      </c>
      <c r="C27" s="26" t="s">
        <v>93</v>
      </c>
      <c r="D27" s="27" t="s">
        <v>127</v>
      </c>
      <c r="E27" s="26">
        <v>24</v>
      </c>
      <c r="F27" s="26">
        <v>2</v>
      </c>
      <c r="G27" s="26">
        <v>15</v>
      </c>
      <c r="H27" s="26">
        <v>21</v>
      </c>
      <c r="I27" s="26">
        <v>133</v>
      </c>
      <c r="J27" s="26">
        <v>17</v>
      </c>
      <c r="K27" s="26">
        <v>49</v>
      </c>
      <c r="L27" s="26">
        <v>50</v>
      </c>
      <c r="M27" s="26">
        <v>17</v>
      </c>
      <c r="N27" s="29">
        <v>0.61</v>
      </c>
      <c r="O27" s="32">
        <v>218</v>
      </c>
      <c r="P27" s="90"/>
      <c r="Q27" s="19"/>
      <c r="R27" s="19"/>
      <c r="S27" s="19" t="s">
        <v>94</v>
      </c>
      <c r="T27" s="42"/>
      <c r="U27" s="26">
        <v>2</v>
      </c>
      <c r="V27" s="26">
        <v>0</v>
      </c>
      <c r="W27" s="28">
        <v>0</v>
      </c>
      <c r="X27" s="26">
        <v>1</v>
      </c>
      <c r="Y27" s="26">
        <v>7</v>
      </c>
      <c r="Z27" s="258">
        <v>0.33329999999999999</v>
      </c>
      <c r="AA27" s="32">
        <v>21</v>
      </c>
      <c r="AB27" s="19"/>
      <c r="AC27" s="19"/>
      <c r="AD27" s="19"/>
      <c r="AE27" s="90"/>
      <c r="AF27" s="32"/>
      <c r="AG27" s="30" t="s">
        <v>553</v>
      </c>
      <c r="AH27" s="30"/>
      <c r="AI27" s="30"/>
      <c r="AJ27" s="30"/>
      <c r="AK27" s="25"/>
      <c r="AL27" s="26"/>
      <c r="AM27" s="26"/>
      <c r="AN27" s="26"/>
      <c r="AO27" s="26"/>
      <c r="AP27" s="26"/>
      <c r="AQ27" s="26"/>
      <c r="AR27" s="42"/>
      <c r="AS27" s="42"/>
      <c r="AT27" s="42"/>
    </row>
    <row r="28" spans="1:46" s="4" customFormat="1" ht="15" customHeight="1" x14ac:dyDescent="0.15">
      <c r="A28" s="2"/>
      <c r="B28" s="26">
        <v>2021</v>
      </c>
      <c r="C28" s="26" t="s">
        <v>93</v>
      </c>
      <c r="D28" s="27" t="s">
        <v>127</v>
      </c>
      <c r="E28" s="26">
        <v>25</v>
      </c>
      <c r="F28" s="26">
        <v>2</v>
      </c>
      <c r="G28" s="26">
        <v>18</v>
      </c>
      <c r="H28" s="26">
        <v>13</v>
      </c>
      <c r="I28" s="26">
        <v>127</v>
      </c>
      <c r="J28" s="26">
        <v>9</v>
      </c>
      <c r="K28" s="26">
        <v>26</v>
      </c>
      <c r="L28" s="26">
        <v>72</v>
      </c>
      <c r="M28" s="26">
        <v>20</v>
      </c>
      <c r="N28" s="29">
        <v>0.66149999999999998</v>
      </c>
      <c r="O28" s="32">
        <v>218</v>
      </c>
      <c r="P28" s="90"/>
      <c r="Q28" s="19"/>
      <c r="R28" s="19"/>
      <c r="S28" s="19"/>
      <c r="T28" s="42"/>
      <c r="U28" s="26">
        <v>3</v>
      </c>
      <c r="V28" s="26">
        <v>0</v>
      </c>
      <c r="W28" s="28">
        <v>0</v>
      </c>
      <c r="X28" s="26">
        <v>1</v>
      </c>
      <c r="Y28" s="26">
        <v>11</v>
      </c>
      <c r="Z28" s="258">
        <v>0.45829999999999999</v>
      </c>
      <c r="AA28" s="32">
        <v>21</v>
      </c>
      <c r="AB28" s="19"/>
      <c r="AC28" s="19"/>
      <c r="AD28" s="19"/>
      <c r="AE28" s="90"/>
      <c r="AF28" s="32"/>
      <c r="AG28" s="30"/>
      <c r="AH28" s="30"/>
      <c r="AI28" s="30"/>
      <c r="AJ28" s="30"/>
      <c r="AK28" s="25"/>
      <c r="AL28" s="26"/>
      <c r="AM28" s="26"/>
      <c r="AN28" s="26"/>
      <c r="AO28" s="26"/>
      <c r="AP28" s="26"/>
      <c r="AQ28" s="26"/>
      <c r="AR28" s="42"/>
      <c r="AS28" s="42"/>
      <c r="AT28" s="42"/>
    </row>
    <row r="29" spans="1:46" s="4" customFormat="1" ht="15" customHeight="1" x14ac:dyDescent="0.15">
      <c r="A29" s="2"/>
      <c r="B29" s="26">
        <v>2022</v>
      </c>
      <c r="C29" s="26"/>
      <c r="D29" s="27" t="s">
        <v>570</v>
      </c>
      <c r="E29" s="26">
        <v>19</v>
      </c>
      <c r="F29" s="26">
        <v>2</v>
      </c>
      <c r="G29" s="26">
        <v>26</v>
      </c>
      <c r="H29" s="26">
        <v>12</v>
      </c>
      <c r="I29" s="26">
        <v>110</v>
      </c>
      <c r="J29" s="26">
        <v>17</v>
      </c>
      <c r="K29" s="26">
        <v>16</v>
      </c>
      <c r="L29" s="26">
        <v>49</v>
      </c>
      <c r="M29" s="26">
        <v>28</v>
      </c>
      <c r="N29" s="29">
        <v>0.67069999999999996</v>
      </c>
      <c r="O29" s="32">
        <v>218</v>
      </c>
      <c r="P29" s="90"/>
      <c r="Q29" s="19"/>
      <c r="R29" s="19"/>
      <c r="S29" s="19"/>
      <c r="T29" s="42"/>
      <c r="U29" s="26"/>
      <c r="V29" s="26"/>
      <c r="W29" s="28"/>
      <c r="X29" s="26"/>
      <c r="Y29" s="26"/>
      <c r="Z29" s="258"/>
      <c r="AA29" s="32">
        <v>21</v>
      </c>
      <c r="AB29" s="19"/>
      <c r="AC29" s="19"/>
      <c r="AD29" s="19"/>
      <c r="AE29" s="90"/>
      <c r="AF29" s="32"/>
      <c r="AG29" s="30"/>
      <c r="AH29" s="30"/>
      <c r="AI29" s="30"/>
      <c r="AJ29" s="30"/>
      <c r="AK29" s="25"/>
      <c r="AL29" s="26">
        <v>1</v>
      </c>
      <c r="AM29" s="26"/>
      <c r="AN29" s="26"/>
      <c r="AO29" s="26"/>
      <c r="AP29" s="26"/>
      <c r="AQ29" s="26"/>
      <c r="AR29" s="42"/>
      <c r="AS29" s="42"/>
      <c r="AT29" s="42"/>
    </row>
    <row r="30" spans="1:46" s="4" customFormat="1" ht="15" customHeight="1" x14ac:dyDescent="0.15">
      <c r="A30" s="1"/>
      <c r="B30" s="17" t="s">
        <v>7</v>
      </c>
      <c r="C30" s="18"/>
      <c r="D30" s="16"/>
      <c r="E30" s="19">
        <f t="shared" ref="E30:H30" si="2">SUM(E8:E29)</f>
        <v>555</v>
      </c>
      <c r="F30" s="19">
        <f t="shared" si="2"/>
        <v>68</v>
      </c>
      <c r="G30" s="19">
        <f t="shared" si="2"/>
        <v>193</v>
      </c>
      <c r="H30" s="19">
        <f t="shared" si="2"/>
        <v>1042</v>
      </c>
      <c r="I30" s="19">
        <f>SUM(I8:I29)</f>
        <v>3425</v>
      </c>
      <c r="J30" s="19">
        <f t="shared" ref="J30:M30" si="3">SUM(J8:J29)</f>
        <v>1405</v>
      </c>
      <c r="K30" s="19">
        <f t="shared" si="3"/>
        <v>1088</v>
      </c>
      <c r="L30" s="19">
        <f t="shared" si="3"/>
        <v>671</v>
      </c>
      <c r="M30" s="19">
        <f t="shared" si="3"/>
        <v>261</v>
      </c>
      <c r="N30" s="37">
        <f>PRODUCT(I30/O30)</f>
        <v>0.71410977555815836</v>
      </c>
      <c r="O30" s="114">
        <f>SUM(O9:O29)</f>
        <v>4796.1813676657366</v>
      </c>
      <c r="P30" s="19" t="s">
        <v>92</v>
      </c>
      <c r="Q30" s="90" t="s">
        <v>260</v>
      </c>
      <c r="R30" s="90" t="s">
        <v>135</v>
      </c>
      <c r="S30" s="90" t="s">
        <v>288</v>
      </c>
      <c r="T30" s="25"/>
      <c r="U30" s="19">
        <f>SUM(U8:U29)-U9</f>
        <v>165</v>
      </c>
      <c r="V30" s="19">
        <f t="shared" ref="V30:Y30" si="4">SUM(V8:V29)-V9</f>
        <v>12</v>
      </c>
      <c r="W30" s="19">
        <f t="shared" si="4"/>
        <v>35</v>
      </c>
      <c r="X30" s="19">
        <f t="shared" si="4"/>
        <v>250</v>
      </c>
      <c r="Y30" s="19">
        <f t="shared" si="4"/>
        <v>987</v>
      </c>
      <c r="Z30" s="37">
        <f>PRODUCT(N36)</f>
        <v>0.74659606656580935</v>
      </c>
      <c r="AA30" s="131" t="e">
        <f>SUM(AA7:AA29)</f>
        <v>#DIV/0!</v>
      </c>
      <c r="AB30" s="19" t="s">
        <v>92</v>
      </c>
      <c r="AC30" s="90" t="s">
        <v>241</v>
      </c>
      <c r="AD30" s="90" t="s">
        <v>250</v>
      </c>
      <c r="AE30" s="90" t="s">
        <v>242</v>
      </c>
      <c r="AF30" s="25"/>
      <c r="AG30" s="90" t="s">
        <v>554</v>
      </c>
      <c r="AH30" s="90" t="s">
        <v>291</v>
      </c>
      <c r="AI30" s="90" t="s">
        <v>196</v>
      </c>
      <c r="AJ30" s="90" t="s">
        <v>147</v>
      </c>
      <c r="AK30" s="25"/>
      <c r="AL30" s="19">
        <f t="shared" ref="AL30:AQ30" si="5">SUM(AL8:AL29)</f>
        <v>17</v>
      </c>
      <c r="AM30" s="19">
        <f t="shared" si="5"/>
        <v>1</v>
      </c>
      <c r="AN30" s="19">
        <f t="shared" si="5"/>
        <v>3</v>
      </c>
      <c r="AO30" s="19">
        <f t="shared" si="5"/>
        <v>4</v>
      </c>
      <c r="AP30" s="19">
        <f t="shared" si="5"/>
        <v>5</v>
      </c>
      <c r="AQ30" s="19">
        <f t="shared" si="5"/>
        <v>3</v>
      </c>
      <c r="AR30" s="42"/>
      <c r="AS30" s="42"/>
      <c r="AT30" s="42"/>
    </row>
    <row r="31" spans="1:46" s="4" customFormat="1" ht="15" customHeight="1" x14ac:dyDescent="0.15">
      <c r="A31" s="1"/>
      <c r="B31" s="17" t="s">
        <v>555</v>
      </c>
      <c r="C31" s="18"/>
      <c r="D31" s="16"/>
      <c r="E31" s="18" t="s">
        <v>244</v>
      </c>
      <c r="F31" s="15" t="s">
        <v>34</v>
      </c>
      <c r="G31" s="15"/>
      <c r="H31" s="15" t="s">
        <v>29</v>
      </c>
      <c r="I31" s="15" t="s">
        <v>30</v>
      </c>
      <c r="J31" s="15"/>
      <c r="K31" s="15"/>
      <c r="L31" s="15"/>
      <c r="M31" s="15"/>
      <c r="N31" s="121"/>
      <c r="O31" s="25"/>
      <c r="P31" s="23"/>
      <c r="Q31" s="21"/>
      <c r="R31" s="122"/>
      <c r="S31" s="123"/>
      <c r="T31" s="25"/>
      <c r="U31" s="18" t="s">
        <v>93</v>
      </c>
      <c r="V31" s="15" t="s">
        <v>93</v>
      </c>
      <c r="W31" s="15" t="s">
        <v>292</v>
      </c>
      <c r="X31" s="15" t="s">
        <v>29</v>
      </c>
      <c r="Y31" s="15" t="s">
        <v>31</v>
      </c>
      <c r="Z31" s="16"/>
      <c r="AA31" s="25"/>
      <c r="AB31" s="124"/>
      <c r="AC31" s="125"/>
      <c r="AD31" s="122"/>
      <c r="AE31" s="123"/>
      <c r="AF31" s="25"/>
      <c r="AG31" s="126">
        <v>0.72199999999999998</v>
      </c>
      <c r="AH31" s="127">
        <v>0.66700000000000004</v>
      </c>
      <c r="AI31" s="127">
        <v>0.6</v>
      </c>
      <c r="AJ31" s="128">
        <v>0.375</v>
      </c>
      <c r="AK31" s="25"/>
      <c r="AL31" s="18"/>
      <c r="AM31" s="15"/>
      <c r="AN31" s="15"/>
      <c r="AO31" s="15"/>
      <c r="AP31" s="15"/>
      <c r="AQ31" s="16"/>
      <c r="AR31" s="42"/>
      <c r="AS31" s="42"/>
      <c r="AT31" s="42"/>
    </row>
    <row r="32" spans="1:46" ht="15" customHeight="1" x14ac:dyDescent="0.15">
      <c r="A32" s="2"/>
      <c r="B32" s="27" t="s">
        <v>2</v>
      </c>
      <c r="C32" s="31"/>
      <c r="D32" s="38">
        <f>SUM(F30:H30)+((I30-F30-G30)/3)+(E30/3)+(AL30*25)+(AM30*25)+(AN30*10)+(AO30*25)+(AP30*20)+(AQ30*15)-15</f>
        <v>3252.666666666667</v>
      </c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39"/>
      <c r="P32" s="25"/>
      <c r="Q32" s="25"/>
      <c r="R32" s="25"/>
      <c r="S32" s="25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2"/>
      <c r="AS32" s="42"/>
      <c r="AT32" s="42"/>
    </row>
    <row r="33" spans="1:46" s="4" customFormat="1" ht="15" customHeight="1" x14ac:dyDescent="0.15">
      <c r="A33" s="2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  <c r="O33" s="32"/>
      <c r="P33" s="32"/>
      <c r="Q33" s="32"/>
      <c r="R33" s="32"/>
      <c r="S33" s="32"/>
      <c r="T33" s="32"/>
      <c r="U33" s="39"/>
      <c r="V33" s="41"/>
      <c r="W33" s="39"/>
      <c r="X33" s="39"/>
      <c r="Y33" s="39"/>
      <c r="Z33" s="39"/>
      <c r="AA33" s="39"/>
      <c r="AB33" s="39"/>
      <c r="AC33" s="39"/>
      <c r="AD33" s="39"/>
      <c r="AE33" s="39"/>
      <c r="AF33" s="32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2"/>
      <c r="AS33" s="42"/>
      <c r="AT33" s="42"/>
    </row>
    <row r="34" spans="1:46" ht="15" customHeight="1" x14ac:dyDescent="0.15">
      <c r="A34" s="2"/>
      <c r="B34" s="23" t="s">
        <v>21</v>
      </c>
      <c r="C34" s="43"/>
      <c r="D34" s="43"/>
      <c r="E34" s="19" t="s">
        <v>3</v>
      </c>
      <c r="F34" s="19" t="s">
        <v>8</v>
      </c>
      <c r="G34" s="16" t="s">
        <v>5</v>
      </c>
      <c r="H34" s="19" t="s">
        <v>6</v>
      </c>
      <c r="I34" s="19" t="s">
        <v>17</v>
      </c>
      <c r="J34" s="39"/>
      <c r="K34" s="19" t="s">
        <v>23</v>
      </c>
      <c r="L34" s="19" t="s">
        <v>24</v>
      </c>
      <c r="M34" s="19" t="s">
        <v>277</v>
      </c>
      <c r="N34" s="19" t="s">
        <v>18</v>
      </c>
      <c r="O34" s="25"/>
      <c r="P34" s="44" t="s">
        <v>25</v>
      </c>
      <c r="Q34" s="13"/>
      <c r="R34" s="13"/>
      <c r="S34" s="13"/>
      <c r="T34" s="45"/>
      <c r="U34" s="45"/>
      <c r="V34" s="45"/>
      <c r="W34" s="45"/>
      <c r="X34" s="45"/>
      <c r="Y34" s="13"/>
      <c r="Z34" s="13"/>
      <c r="AA34" s="13"/>
      <c r="AB34" s="45"/>
      <c r="AC34" s="45"/>
      <c r="AD34" s="13"/>
      <c r="AE34" s="46"/>
      <c r="AF34" s="32"/>
      <c r="AG34" s="44" t="s">
        <v>205</v>
      </c>
      <c r="AH34" s="13"/>
      <c r="AI34" s="45"/>
      <c r="AJ34" s="46"/>
      <c r="AK34" s="25"/>
      <c r="AL34" s="11" t="s">
        <v>206</v>
      </c>
      <c r="AM34" s="13"/>
      <c r="AN34" s="13"/>
      <c r="AO34" s="13"/>
      <c r="AP34" s="13"/>
      <c r="AQ34" s="46"/>
      <c r="AR34" s="42"/>
      <c r="AS34" s="42"/>
    </row>
    <row r="35" spans="1:46" ht="15" customHeight="1" x14ac:dyDescent="0.15">
      <c r="A35" s="2"/>
      <c r="B35" s="44" t="s">
        <v>13</v>
      </c>
      <c r="C35" s="13"/>
      <c r="D35" s="46"/>
      <c r="E35" s="26">
        <f t="shared" ref="E35:H35" si="6">PRODUCT(E30)</f>
        <v>555</v>
      </c>
      <c r="F35" s="26">
        <f t="shared" si="6"/>
        <v>68</v>
      </c>
      <c r="G35" s="26">
        <f t="shared" si="6"/>
        <v>193</v>
      </c>
      <c r="H35" s="26">
        <f t="shared" si="6"/>
        <v>1042</v>
      </c>
      <c r="I35" s="26">
        <f>PRODUCT(I30)</f>
        <v>3425</v>
      </c>
      <c r="J35" s="39"/>
      <c r="K35" s="193">
        <f>PRODUCT((F35+G35)/E35)</f>
        <v>0.4702702702702703</v>
      </c>
      <c r="L35" s="193">
        <f>PRODUCT(H35/E35)</f>
        <v>1.8774774774774774</v>
      </c>
      <c r="M35" s="193">
        <f>PRODUCT(I35/E35)</f>
        <v>6.1711711711711708</v>
      </c>
      <c r="N35" s="34">
        <f>PRODUCT(N30)</f>
        <v>0.71410977555815836</v>
      </c>
      <c r="O35" s="25">
        <f>PRODUCT(O30)</f>
        <v>4796.1813676657366</v>
      </c>
      <c r="P35" s="178" t="s">
        <v>9</v>
      </c>
      <c r="Q35" s="213"/>
      <c r="R35" s="179" t="s">
        <v>137</v>
      </c>
      <c r="S35" s="179"/>
      <c r="T35" s="179"/>
      <c r="U35" s="179"/>
      <c r="V35" s="179"/>
      <c r="W35" s="179"/>
      <c r="X35" s="179"/>
      <c r="Y35" s="179"/>
      <c r="Z35" s="214"/>
      <c r="AA35" s="214" t="s">
        <v>11</v>
      </c>
      <c r="AB35" s="214"/>
      <c r="AC35" s="215" t="s">
        <v>142</v>
      </c>
      <c r="AD35" s="216"/>
      <c r="AE35" s="180"/>
      <c r="AF35" s="32"/>
      <c r="AG35" s="207" t="s">
        <v>261</v>
      </c>
      <c r="AH35" s="221" t="s">
        <v>263</v>
      </c>
      <c r="AI35" s="114">
        <v>2019</v>
      </c>
      <c r="AJ35" s="180"/>
      <c r="AK35" s="25"/>
      <c r="AL35" s="178" t="s">
        <v>207</v>
      </c>
      <c r="AM35" s="214">
        <v>2009</v>
      </c>
      <c r="AN35" s="179"/>
      <c r="AO35" s="179" t="s">
        <v>211</v>
      </c>
      <c r="AP35" s="179"/>
      <c r="AQ35" s="180"/>
      <c r="AR35" s="42"/>
      <c r="AS35" s="42"/>
    </row>
    <row r="36" spans="1:46" ht="15" customHeight="1" x14ac:dyDescent="0.15">
      <c r="A36" s="2"/>
      <c r="B36" s="47" t="s">
        <v>15</v>
      </c>
      <c r="C36" s="48"/>
      <c r="D36" s="49"/>
      <c r="E36" s="26">
        <f>SUM(U30)</f>
        <v>165</v>
      </c>
      <c r="F36" s="26">
        <f>SUM(V30)</f>
        <v>12</v>
      </c>
      <c r="G36" s="26">
        <f>SUM(W30)</f>
        <v>35</v>
      </c>
      <c r="H36" s="26">
        <f>SUM(X30)</f>
        <v>250</v>
      </c>
      <c r="I36" s="26">
        <f>SUM(Y30)</f>
        <v>987</v>
      </c>
      <c r="J36" s="39"/>
      <c r="K36" s="193">
        <f>PRODUCT((F36+G36)/E36)</f>
        <v>0.28484848484848485</v>
      </c>
      <c r="L36" s="193">
        <f>PRODUCT(H36/E36)</f>
        <v>1.5151515151515151</v>
      </c>
      <c r="M36" s="193">
        <f>PRODUCT(I36/E36)</f>
        <v>5.9818181818181815</v>
      </c>
      <c r="N36" s="34">
        <f>PRODUCT(I36/O36)</f>
        <v>0.74659606656580935</v>
      </c>
      <c r="O36" s="25">
        <v>1322</v>
      </c>
      <c r="P36" s="207" t="s">
        <v>121</v>
      </c>
      <c r="Q36" s="200"/>
      <c r="R36" s="203" t="s">
        <v>138</v>
      </c>
      <c r="S36" s="203"/>
      <c r="T36" s="203"/>
      <c r="U36" s="203"/>
      <c r="V36" s="203"/>
      <c r="W36" s="203"/>
      <c r="X36" s="203"/>
      <c r="Y36" s="203"/>
      <c r="Z36" s="217"/>
      <c r="AA36" s="217" t="s">
        <v>140</v>
      </c>
      <c r="AB36" s="217"/>
      <c r="AC36" s="218" t="s">
        <v>143</v>
      </c>
      <c r="AD36" s="204"/>
      <c r="AE36" s="205"/>
      <c r="AF36" s="32"/>
      <c r="AG36" s="207" t="s">
        <v>204</v>
      </c>
      <c r="AH36" s="202" t="s">
        <v>262</v>
      </c>
      <c r="AI36" s="203"/>
      <c r="AJ36" s="205"/>
      <c r="AK36" s="25"/>
      <c r="AL36" s="207" t="s">
        <v>208</v>
      </c>
      <c r="AM36" s="217">
        <v>2010</v>
      </c>
      <c r="AN36" s="203"/>
      <c r="AO36" s="203" t="s">
        <v>212</v>
      </c>
      <c r="AP36" s="203"/>
      <c r="AQ36" s="205"/>
      <c r="AR36" s="42"/>
      <c r="AS36" s="42"/>
    </row>
    <row r="37" spans="1:46" ht="15" customHeight="1" x14ac:dyDescent="0.15">
      <c r="A37" s="2"/>
      <c r="B37" s="50" t="s">
        <v>16</v>
      </c>
      <c r="C37" s="51"/>
      <c r="D37" s="52"/>
      <c r="E37" s="33">
        <v>7</v>
      </c>
      <c r="F37" s="33">
        <v>0</v>
      </c>
      <c r="G37" s="165">
        <v>0</v>
      </c>
      <c r="H37" s="33">
        <v>12</v>
      </c>
      <c r="I37" s="33">
        <v>34</v>
      </c>
      <c r="J37" s="39"/>
      <c r="K37" s="194">
        <f>PRODUCT((F37+G37)/E37)</f>
        <v>0</v>
      </c>
      <c r="L37" s="194">
        <f>PRODUCT(H37/E37)</f>
        <v>1.7142857142857142</v>
      </c>
      <c r="M37" s="194">
        <f>PRODUCT(I37/E37)</f>
        <v>4.8571428571428568</v>
      </c>
      <c r="N37" s="53">
        <v>0.68</v>
      </c>
      <c r="O37" s="25">
        <f>PRODUCT(I37/N37)</f>
        <v>49.999999999999993</v>
      </c>
      <c r="P37" s="207" t="s">
        <v>122</v>
      </c>
      <c r="Q37" s="200"/>
      <c r="R37" s="203" t="s">
        <v>138</v>
      </c>
      <c r="S37" s="203"/>
      <c r="T37" s="203"/>
      <c r="U37" s="203"/>
      <c r="V37" s="203"/>
      <c r="W37" s="203"/>
      <c r="X37" s="203"/>
      <c r="Y37" s="203"/>
      <c r="Z37" s="217"/>
      <c r="AA37" s="217" t="s">
        <v>140</v>
      </c>
      <c r="AB37" s="217"/>
      <c r="AC37" s="218" t="s">
        <v>143</v>
      </c>
      <c r="AD37" s="204"/>
      <c r="AE37" s="205"/>
      <c r="AF37" s="32"/>
      <c r="AG37" s="206" t="s">
        <v>272</v>
      </c>
      <c r="AH37" s="202" t="s">
        <v>287</v>
      </c>
      <c r="AI37" s="114">
        <v>2019</v>
      </c>
      <c r="AJ37" s="218"/>
      <c r="AK37" s="25"/>
      <c r="AL37" s="207" t="s">
        <v>209</v>
      </c>
      <c r="AM37" s="217">
        <v>2012</v>
      </c>
      <c r="AN37" s="203"/>
      <c r="AO37" s="203" t="s">
        <v>264</v>
      </c>
      <c r="AP37" s="203"/>
      <c r="AQ37" s="205"/>
      <c r="AR37" s="42"/>
      <c r="AS37" s="42"/>
    </row>
    <row r="38" spans="1:46" ht="15" customHeight="1" x14ac:dyDescent="0.15">
      <c r="A38" s="2"/>
      <c r="B38" s="54" t="s">
        <v>22</v>
      </c>
      <c r="C38" s="55"/>
      <c r="D38" s="56"/>
      <c r="E38" s="19">
        <f>SUM(E35:E37)</f>
        <v>727</v>
      </c>
      <c r="F38" s="19">
        <f>SUM(F35:F37)</f>
        <v>80</v>
      </c>
      <c r="G38" s="19">
        <f>SUM(G35:G37)</f>
        <v>228</v>
      </c>
      <c r="H38" s="19">
        <f>SUM(H35:H37)</f>
        <v>1304</v>
      </c>
      <c r="I38" s="19">
        <f>SUM(I35:I37)</f>
        <v>4446</v>
      </c>
      <c r="J38" s="39"/>
      <c r="K38" s="195">
        <f>PRODUCT((F38+G38)/E38)</f>
        <v>0.4236588720770289</v>
      </c>
      <c r="L38" s="195">
        <f>PRODUCT(H38/E38)</f>
        <v>1.7936726272352133</v>
      </c>
      <c r="M38" s="195">
        <f>PRODUCT(I38/E38)</f>
        <v>6.1155433287482808</v>
      </c>
      <c r="N38" s="37">
        <f>PRODUCT(I38/O38)</f>
        <v>0.72079592589582486</v>
      </c>
      <c r="O38" s="132">
        <f>SUM(O35:O37)</f>
        <v>6168.1813676657366</v>
      </c>
      <c r="P38" s="209" t="s">
        <v>10</v>
      </c>
      <c r="Q38" s="219"/>
      <c r="R38" s="208" t="s">
        <v>139</v>
      </c>
      <c r="S38" s="208"/>
      <c r="T38" s="208"/>
      <c r="U38" s="208"/>
      <c r="V38" s="208"/>
      <c r="W38" s="208"/>
      <c r="X38" s="208"/>
      <c r="Y38" s="208"/>
      <c r="Z38" s="220"/>
      <c r="AA38" s="220" t="s">
        <v>141</v>
      </c>
      <c r="AB38" s="220"/>
      <c r="AC38" s="75" t="s">
        <v>144</v>
      </c>
      <c r="AD38" s="77"/>
      <c r="AE38" s="211"/>
      <c r="AF38" s="32"/>
      <c r="AG38" s="73"/>
      <c r="AH38" s="210"/>
      <c r="AI38" s="222"/>
      <c r="AJ38" s="211"/>
      <c r="AK38" s="25"/>
      <c r="AL38" s="209" t="s">
        <v>210</v>
      </c>
      <c r="AM38" s="220">
        <v>2014</v>
      </c>
      <c r="AN38" s="208"/>
      <c r="AO38" s="208"/>
      <c r="AP38" s="208"/>
      <c r="AQ38" s="211"/>
      <c r="AR38" s="42"/>
      <c r="AS38" s="42"/>
    </row>
    <row r="39" spans="1:46" ht="15" customHeight="1" x14ac:dyDescent="0.15">
      <c r="A39" s="2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1"/>
      <c r="O39" s="25"/>
      <c r="P39" s="25"/>
      <c r="Q39" s="25"/>
      <c r="R39" s="25"/>
      <c r="S39" s="25"/>
      <c r="T39" s="25"/>
      <c r="U39" s="39"/>
      <c r="V39" s="41"/>
      <c r="W39" s="39"/>
      <c r="X39" s="39"/>
      <c r="Y39" s="25"/>
      <c r="Z39" s="25"/>
      <c r="AA39" s="25"/>
      <c r="AB39" s="25"/>
      <c r="AC39" s="25"/>
      <c r="AD39" s="25"/>
      <c r="AE39" s="25"/>
      <c r="AF39" s="32"/>
      <c r="AG39" s="25"/>
      <c r="AH39" s="57"/>
      <c r="AI39" s="39"/>
      <c r="AJ39" s="39"/>
      <c r="AK39" s="39"/>
      <c r="AL39" s="39"/>
      <c r="AM39" s="39"/>
      <c r="AN39" s="39"/>
      <c r="AO39" s="39"/>
      <c r="AP39" s="39"/>
      <c r="AQ39" s="39"/>
      <c r="AR39" s="42"/>
      <c r="AS39" s="42"/>
    </row>
    <row r="40" spans="1:46" ht="15" customHeight="1" x14ac:dyDescent="0.15">
      <c r="A40" s="2"/>
      <c r="B40" s="44" t="s">
        <v>293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58"/>
      <c r="O40" s="12"/>
      <c r="P40" s="13"/>
      <c r="Q40" s="13"/>
      <c r="R40" s="13"/>
      <c r="S40" s="13"/>
      <c r="T40" s="12"/>
      <c r="U40" s="12"/>
      <c r="V40" s="59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46"/>
      <c r="AR40" s="42"/>
      <c r="AS40" s="42"/>
    </row>
    <row r="41" spans="1:46" ht="15" customHeight="1" x14ac:dyDescent="0.15">
      <c r="A41" s="2"/>
      <c r="B41" s="44" t="s">
        <v>271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2"/>
      <c r="P41" s="12"/>
      <c r="Q41" s="12"/>
      <c r="R41" s="12"/>
      <c r="S41" s="12"/>
      <c r="T41" s="12"/>
      <c r="U41" s="13"/>
      <c r="V41" s="13"/>
      <c r="W41" s="13"/>
      <c r="X41" s="13"/>
      <c r="Y41" s="12"/>
      <c r="Z41" s="12"/>
      <c r="AA41" s="12"/>
      <c r="AB41" s="12"/>
      <c r="AC41" s="12"/>
      <c r="AD41" s="12"/>
      <c r="AE41" s="12"/>
      <c r="AF41" s="12"/>
      <c r="AG41" s="12"/>
      <c r="AH41" s="59"/>
      <c r="AI41" s="13"/>
      <c r="AJ41" s="13"/>
      <c r="AK41" s="13"/>
      <c r="AL41" s="13"/>
      <c r="AM41" s="13"/>
      <c r="AN41" s="13"/>
      <c r="AO41" s="13"/>
      <c r="AP41" s="13"/>
      <c r="AQ41" s="46"/>
      <c r="AR41" s="42"/>
      <c r="AS41" s="42"/>
    </row>
    <row r="42" spans="1:46" ht="13.5" customHeight="1" x14ac:dyDescent="0.15">
      <c r="A42" s="2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1"/>
      <c r="O42" s="25"/>
      <c r="P42" s="25"/>
      <c r="Q42" s="25"/>
      <c r="R42" s="25"/>
      <c r="S42" s="25"/>
      <c r="T42" s="25"/>
      <c r="U42" s="39"/>
      <c r="V42" s="41"/>
      <c r="W42" s="39"/>
      <c r="X42" s="39"/>
      <c r="Y42" s="25"/>
      <c r="Z42" s="25"/>
      <c r="AA42" s="25"/>
      <c r="AB42" s="25"/>
      <c r="AC42" s="25"/>
      <c r="AD42" s="25"/>
      <c r="AE42" s="25"/>
      <c r="AF42" s="25"/>
      <c r="AG42" s="25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AS42" s="42"/>
    </row>
    <row r="43" spans="1:46" ht="15" customHeight="1" x14ac:dyDescent="0.15">
      <c r="A43" s="2"/>
      <c r="B43" s="39" t="s">
        <v>36</v>
      </c>
      <c r="C43" s="39"/>
      <c r="D43" s="39" t="s">
        <v>131</v>
      </c>
      <c r="E43" s="39"/>
      <c r="F43" s="39"/>
      <c r="G43" s="39"/>
      <c r="H43" s="39"/>
      <c r="I43" s="39"/>
      <c r="J43" s="39"/>
      <c r="K43" s="39"/>
      <c r="L43" s="39"/>
      <c r="M43" s="39" t="s">
        <v>132</v>
      </c>
      <c r="N43" s="39"/>
      <c r="O43" s="41"/>
      <c r="P43" s="25"/>
      <c r="Q43" s="25"/>
      <c r="R43" s="25"/>
      <c r="S43" s="25"/>
      <c r="T43" s="39" t="s">
        <v>133</v>
      </c>
      <c r="U43" s="25"/>
      <c r="V43" s="40"/>
      <c r="W43" s="40"/>
      <c r="X43" s="40"/>
      <c r="Y43" s="40"/>
      <c r="Z43" s="40"/>
      <c r="AA43" s="39" t="s">
        <v>134</v>
      </c>
      <c r="AB43" s="40"/>
      <c r="AC43" s="40"/>
      <c r="AD43" s="40"/>
      <c r="AE43" s="40"/>
      <c r="AF43" s="40"/>
      <c r="AG43" s="40"/>
      <c r="AH43" s="57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AS43" s="42"/>
    </row>
    <row r="44" spans="1:46" s="10" customFormat="1" ht="15" customHeight="1" x14ac:dyDescent="0.15">
      <c r="A44" s="2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41"/>
      <c r="AG44" s="39"/>
      <c r="AH44" s="39"/>
      <c r="AI44" s="39"/>
      <c r="AJ44" s="39"/>
      <c r="AK44" s="39"/>
      <c r="AL44" s="25"/>
      <c r="AM44" s="25"/>
      <c r="AN44" s="25"/>
      <c r="AO44" s="39"/>
      <c r="AP44" s="39"/>
      <c r="AQ44" s="39"/>
      <c r="AR44" s="39"/>
      <c r="AS44" s="42"/>
      <c r="AT44" s="3"/>
    </row>
    <row r="45" spans="1:46" ht="15" customHeight="1" x14ac:dyDescent="0.15">
      <c r="A45" s="2"/>
      <c r="B45" s="197" t="s">
        <v>416</v>
      </c>
      <c r="C45" s="64"/>
      <c r="D45" s="64"/>
      <c r="E45" s="64"/>
      <c r="F45" s="64" t="s">
        <v>408</v>
      </c>
      <c r="G45" s="64" t="s">
        <v>3</v>
      </c>
      <c r="H45" s="64" t="s">
        <v>5</v>
      </c>
      <c r="I45" s="64" t="s">
        <v>6</v>
      </c>
      <c r="J45" s="64" t="s">
        <v>294</v>
      </c>
      <c r="K45" s="198" t="s">
        <v>17</v>
      </c>
      <c r="L45" s="39"/>
      <c r="M45" s="199" t="s">
        <v>417</v>
      </c>
      <c r="N45" s="65"/>
      <c r="O45" s="65"/>
      <c r="P45" s="64" t="s">
        <v>3</v>
      </c>
      <c r="Q45" s="64" t="s">
        <v>5</v>
      </c>
      <c r="R45" s="64" t="s">
        <v>6</v>
      </c>
      <c r="S45" s="64" t="s">
        <v>294</v>
      </c>
      <c r="T45" s="65"/>
      <c r="U45" s="198" t="s">
        <v>17</v>
      </c>
      <c r="V45" s="39"/>
      <c r="W45" s="199" t="s">
        <v>530</v>
      </c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233"/>
      <c r="AI45" s="98" t="s">
        <v>532</v>
      </c>
      <c r="AJ45" s="66"/>
      <c r="AK45" s="66"/>
      <c r="AL45" s="247" t="s">
        <v>3</v>
      </c>
      <c r="AM45" s="247" t="s">
        <v>5</v>
      </c>
      <c r="AN45" s="247" t="s">
        <v>6</v>
      </c>
      <c r="AO45" s="65"/>
      <c r="AP45" s="64" t="s">
        <v>543</v>
      </c>
      <c r="AQ45" s="96"/>
      <c r="AR45" s="25"/>
      <c r="AS45" s="25"/>
    </row>
    <row r="46" spans="1:46" ht="15" customHeight="1" x14ac:dyDescent="0.15">
      <c r="A46" s="2"/>
      <c r="B46" s="201">
        <v>2001</v>
      </c>
      <c r="C46" s="114" t="s">
        <v>30</v>
      </c>
      <c r="D46" s="203" t="s">
        <v>127</v>
      </c>
      <c r="E46" s="114"/>
      <c r="F46" s="114">
        <v>19</v>
      </c>
      <c r="G46" s="114"/>
      <c r="H46" s="114"/>
      <c r="I46" s="223"/>
      <c r="J46" s="223"/>
      <c r="K46" s="224"/>
      <c r="L46" s="41"/>
      <c r="M46" s="206" t="s">
        <v>295</v>
      </c>
      <c r="N46" s="114"/>
      <c r="O46" s="114">
        <v>20</v>
      </c>
      <c r="P46" s="114"/>
      <c r="Q46" s="114"/>
      <c r="R46" s="114"/>
      <c r="S46" s="114"/>
      <c r="T46" s="223"/>
      <c r="U46" s="224"/>
      <c r="V46" s="41"/>
      <c r="W46" s="206" t="s">
        <v>308</v>
      </c>
      <c r="X46" s="202"/>
      <c r="Y46" s="203"/>
      <c r="Z46" s="203"/>
      <c r="AA46" s="203"/>
      <c r="AB46" s="203"/>
      <c r="AC46" s="203"/>
      <c r="AD46" s="203"/>
      <c r="AE46" s="203"/>
      <c r="AF46" s="203"/>
      <c r="AG46" s="217"/>
      <c r="AH46" s="234"/>
      <c r="AI46" s="203" t="s">
        <v>540</v>
      </c>
      <c r="AJ46" s="203"/>
      <c r="AK46" s="203"/>
      <c r="AL46" s="217">
        <v>279</v>
      </c>
      <c r="AM46" s="217">
        <v>150</v>
      </c>
      <c r="AN46" s="217">
        <v>624</v>
      </c>
      <c r="AO46" s="203"/>
      <c r="AP46" s="259">
        <f>PRODUCT(AL46/AL55)</f>
        <v>0.55688622754491013</v>
      </c>
      <c r="AQ46" s="205"/>
      <c r="AR46" s="25"/>
      <c r="AS46" s="25"/>
    </row>
    <row r="47" spans="1:46" ht="15" customHeight="1" x14ac:dyDescent="0.15">
      <c r="A47" s="2"/>
      <c r="B47" s="201">
        <v>2002</v>
      </c>
      <c r="C47" s="114" t="s">
        <v>128</v>
      </c>
      <c r="D47" s="203" t="s">
        <v>129</v>
      </c>
      <c r="E47" s="114"/>
      <c r="F47" s="114">
        <v>20</v>
      </c>
      <c r="G47" s="114">
        <v>28</v>
      </c>
      <c r="H47" s="223">
        <v>0.10714285714285714</v>
      </c>
      <c r="I47" s="223">
        <v>1</v>
      </c>
      <c r="J47" s="223">
        <v>1.1071428571428572</v>
      </c>
      <c r="K47" s="224">
        <v>4.5714285714285712</v>
      </c>
      <c r="L47" s="41"/>
      <c r="M47" s="206" t="s">
        <v>296</v>
      </c>
      <c r="N47" s="114"/>
      <c r="O47" s="114">
        <v>20</v>
      </c>
      <c r="P47" s="114" t="s">
        <v>437</v>
      </c>
      <c r="Q47" s="114" t="s">
        <v>450</v>
      </c>
      <c r="R47" s="114" t="s">
        <v>467</v>
      </c>
      <c r="S47" s="114" t="s">
        <v>475</v>
      </c>
      <c r="T47" s="223"/>
      <c r="U47" s="224" t="s">
        <v>485</v>
      </c>
      <c r="V47" s="41"/>
      <c r="W47" s="227" t="s">
        <v>397</v>
      </c>
      <c r="X47" s="202"/>
      <c r="Y47" s="202" t="s">
        <v>505</v>
      </c>
      <c r="Z47" s="203"/>
      <c r="AA47" s="203"/>
      <c r="AB47" s="203"/>
      <c r="AC47" s="202"/>
      <c r="AD47" s="203"/>
      <c r="AE47" s="203"/>
      <c r="AF47" s="203"/>
      <c r="AG47" s="202" t="s">
        <v>506</v>
      </c>
      <c r="AH47" s="205"/>
      <c r="AI47" s="203" t="s">
        <v>534</v>
      </c>
      <c r="AJ47" s="203"/>
      <c r="AK47" s="203"/>
      <c r="AL47" s="217"/>
      <c r="AM47" s="248">
        <f>PRODUCT(AM46/AL46)</f>
        <v>0.5376344086021505</v>
      </c>
      <c r="AN47" s="248">
        <f>PRODUCT(AN46/AL46)</f>
        <v>2.236559139784946</v>
      </c>
      <c r="AO47" s="203"/>
      <c r="AP47" s="203"/>
      <c r="AQ47" s="205"/>
      <c r="AR47" s="25"/>
      <c r="AS47" s="25"/>
    </row>
    <row r="48" spans="1:46" ht="15" customHeight="1" x14ac:dyDescent="0.15">
      <c r="A48" s="2"/>
      <c r="B48" s="201">
        <v>2003</v>
      </c>
      <c r="C48" s="114" t="s">
        <v>40</v>
      </c>
      <c r="D48" s="203" t="s">
        <v>129</v>
      </c>
      <c r="E48" s="114"/>
      <c r="F48" s="114">
        <v>21</v>
      </c>
      <c r="G48" s="114">
        <v>26</v>
      </c>
      <c r="H48" s="223">
        <v>7.6923076923076927E-2</v>
      </c>
      <c r="I48" s="223">
        <v>1.7692307692307692</v>
      </c>
      <c r="J48" s="223">
        <v>1.8461538461538463</v>
      </c>
      <c r="K48" s="224">
        <v>4.8461538461538458</v>
      </c>
      <c r="L48" s="41"/>
      <c r="M48" s="206" t="s">
        <v>297</v>
      </c>
      <c r="N48" s="114"/>
      <c r="O48" s="114">
        <v>21</v>
      </c>
      <c r="P48" s="114" t="s">
        <v>438</v>
      </c>
      <c r="Q48" s="114" t="s">
        <v>451</v>
      </c>
      <c r="R48" s="114" t="s">
        <v>468</v>
      </c>
      <c r="S48" s="114" t="s">
        <v>476</v>
      </c>
      <c r="T48" s="223"/>
      <c r="U48" s="224" t="s">
        <v>486</v>
      </c>
      <c r="V48" s="41"/>
      <c r="W48" s="227" t="s">
        <v>390</v>
      </c>
      <c r="X48" s="202"/>
      <c r="Y48" s="202" t="s">
        <v>495</v>
      </c>
      <c r="Z48" s="203"/>
      <c r="AA48" s="203"/>
      <c r="AB48" s="203"/>
      <c r="AC48" s="202"/>
      <c r="AD48" s="203"/>
      <c r="AE48" s="203"/>
      <c r="AF48" s="203"/>
      <c r="AG48" s="202" t="s">
        <v>498</v>
      </c>
      <c r="AH48" s="205"/>
      <c r="AI48" s="203"/>
      <c r="AJ48" s="203"/>
      <c r="AK48" s="203"/>
      <c r="AL48" s="217"/>
      <c r="AM48" s="217"/>
      <c r="AN48" s="217"/>
      <c r="AO48" s="203"/>
      <c r="AP48" s="203"/>
      <c r="AQ48" s="205"/>
      <c r="AR48" s="25"/>
      <c r="AS48" s="25"/>
    </row>
    <row r="49" spans="1:45" ht="15" customHeight="1" x14ac:dyDescent="0.15">
      <c r="A49" s="2"/>
      <c r="B49" s="201">
        <v>2004</v>
      </c>
      <c r="C49" s="114" t="s">
        <v>40</v>
      </c>
      <c r="D49" s="203" t="s">
        <v>129</v>
      </c>
      <c r="E49" s="114"/>
      <c r="F49" s="114">
        <v>22</v>
      </c>
      <c r="G49" s="114">
        <v>28</v>
      </c>
      <c r="H49" s="223">
        <v>0.17857142857142858</v>
      </c>
      <c r="I49" s="223">
        <v>1.9285714285714286</v>
      </c>
      <c r="J49" s="223">
        <v>2.1071428571428572</v>
      </c>
      <c r="K49" s="224">
        <v>4.6785714285714288</v>
      </c>
      <c r="L49" s="41"/>
      <c r="M49" s="206" t="s">
        <v>298</v>
      </c>
      <c r="N49" s="114"/>
      <c r="O49" s="114"/>
      <c r="P49" s="114" t="s">
        <v>439</v>
      </c>
      <c r="Q49" s="114" t="s">
        <v>452</v>
      </c>
      <c r="R49" s="114" t="s">
        <v>469</v>
      </c>
      <c r="S49" s="114" t="s">
        <v>477</v>
      </c>
      <c r="T49" s="223"/>
      <c r="U49" s="224" t="s">
        <v>487</v>
      </c>
      <c r="V49" s="41"/>
      <c r="W49" s="227" t="s">
        <v>391</v>
      </c>
      <c r="X49" s="202"/>
      <c r="Y49" s="202" t="s">
        <v>496</v>
      </c>
      <c r="Z49" s="203"/>
      <c r="AA49" s="203"/>
      <c r="AB49" s="203"/>
      <c r="AC49" s="202"/>
      <c r="AD49" s="203"/>
      <c r="AE49" s="203"/>
      <c r="AF49" s="203"/>
      <c r="AG49" s="202" t="s">
        <v>497</v>
      </c>
      <c r="AH49" s="205"/>
      <c r="AI49" s="203" t="s">
        <v>565</v>
      </c>
      <c r="AJ49" s="203"/>
      <c r="AK49" s="203"/>
      <c r="AL49" s="217">
        <v>160</v>
      </c>
      <c r="AM49" s="217">
        <v>26</v>
      </c>
      <c r="AN49" s="217">
        <v>279</v>
      </c>
      <c r="AO49" s="203"/>
      <c r="AP49" s="259">
        <f>PRODUCT(AL49/AL55)</f>
        <v>0.31936127744510978</v>
      </c>
      <c r="AQ49" s="205"/>
      <c r="AR49" s="25"/>
      <c r="AS49" s="25"/>
    </row>
    <row r="50" spans="1:45" ht="15" customHeight="1" x14ac:dyDescent="0.15">
      <c r="A50" s="2"/>
      <c r="B50" s="201">
        <v>2005</v>
      </c>
      <c r="C50" s="114" t="s">
        <v>93</v>
      </c>
      <c r="D50" s="203" t="s">
        <v>129</v>
      </c>
      <c r="E50" s="114"/>
      <c r="F50" s="114">
        <v>23</v>
      </c>
      <c r="G50" s="114">
        <v>25</v>
      </c>
      <c r="H50" s="223">
        <v>0.2</v>
      </c>
      <c r="I50" s="223">
        <v>1.56</v>
      </c>
      <c r="J50" s="223">
        <v>1.76</v>
      </c>
      <c r="K50" s="224">
        <v>5.76</v>
      </c>
      <c r="L50" s="41"/>
      <c r="M50" s="206" t="s">
        <v>299</v>
      </c>
      <c r="N50" s="114"/>
      <c r="O50" s="114"/>
      <c r="P50" s="114" t="s">
        <v>440</v>
      </c>
      <c r="Q50" s="114" t="s">
        <v>453</v>
      </c>
      <c r="R50" s="114" t="s">
        <v>470</v>
      </c>
      <c r="S50" s="114" t="s">
        <v>478</v>
      </c>
      <c r="T50" s="223"/>
      <c r="U50" s="224" t="s">
        <v>488</v>
      </c>
      <c r="V50" s="41"/>
      <c r="W50" s="227" t="s">
        <v>392</v>
      </c>
      <c r="X50" s="202"/>
      <c r="Y50" s="202" t="s">
        <v>567</v>
      </c>
      <c r="Z50" s="203"/>
      <c r="AA50" s="203"/>
      <c r="AB50" s="203"/>
      <c r="AC50" s="202"/>
      <c r="AD50" s="203"/>
      <c r="AE50" s="203"/>
      <c r="AF50" s="203"/>
      <c r="AG50" s="202" t="s">
        <v>568</v>
      </c>
      <c r="AH50" s="205"/>
      <c r="AI50" s="203" t="s">
        <v>534</v>
      </c>
      <c r="AJ50" s="203"/>
      <c r="AK50" s="203"/>
      <c r="AL50" s="217"/>
      <c r="AM50" s="248">
        <f>PRODUCT(AM49/AL49)</f>
        <v>0.16250000000000001</v>
      </c>
      <c r="AN50" s="248">
        <f>PRODUCT(AN49/AL49)</f>
        <v>1.7437499999999999</v>
      </c>
      <c r="AO50" s="203"/>
      <c r="AP50" s="203"/>
      <c r="AQ50" s="205"/>
      <c r="AR50" s="25"/>
      <c r="AS50" s="25"/>
    </row>
    <row r="51" spans="1:45" ht="15" customHeight="1" x14ac:dyDescent="0.15">
      <c r="A51" s="2"/>
      <c r="B51" s="201">
        <v>2006</v>
      </c>
      <c r="C51" s="114" t="s">
        <v>30</v>
      </c>
      <c r="D51" s="203" t="s">
        <v>129</v>
      </c>
      <c r="E51" s="114"/>
      <c r="F51" s="114">
        <v>24</v>
      </c>
      <c r="G51" s="114">
        <v>27</v>
      </c>
      <c r="H51" s="223">
        <v>0.25925925925925924</v>
      </c>
      <c r="I51" s="223">
        <v>1.7407407407407407</v>
      </c>
      <c r="J51" s="223">
        <v>2</v>
      </c>
      <c r="K51" s="224">
        <v>6.2962962962962967</v>
      </c>
      <c r="L51" s="41"/>
      <c r="M51" s="206" t="s">
        <v>300</v>
      </c>
      <c r="N51" s="114"/>
      <c r="O51" s="114"/>
      <c r="P51" s="114" t="s">
        <v>441</v>
      </c>
      <c r="Q51" s="114" t="s">
        <v>454</v>
      </c>
      <c r="R51" s="114" t="s">
        <v>471</v>
      </c>
      <c r="S51" s="114" t="s">
        <v>479</v>
      </c>
      <c r="T51" s="223"/>
      <c r="U51" s="224" t="s">
        <v>489</v>
      </c>
      <c r="V51" s="41"/>
      <c r="W51" s="227"/>
      <c r="X51" s="202"/>
      <c r="Y51" s="202"/>
      <c r="Z51" s="203"/>
      <c r="AA51" s="203"/>
      <c r="AB51" s="203"/>
      <c r="AC51" s="202"/>
      <c r="AD51" s="203"/>
      <c r="AE51" s="203"/>
      <c r="AF51" s="203"/>
      <c r="AG51" s="202"/>
      <c r="AH51" s="205"/>
      <c r="AI51" s="203"/>
      <c r="AJ51" s="203"/>
      <c r="AK51" s="203"/>
      <c r="AL51" s="217"/>
      <c r="AM51" s="217"/>
      <c r="AN51" s="217"/>
      <c r="AO51" s="203"/>
      <c r="AP51" s="203"/>
      <c r="AQ51" s="205"/>
      <c r="AR51" s="25"/>
      <c r="AS51" s="25"/>
    </row>
    <row r="52" spans="1:45" ht="15" customHeight="1" x14ac:dyDescent="0.15">
      <c r="A52" s="2"/>
      <c r="B52" s="201">
        <v>2007</v>
      </c>
      <c r="C52" s="114" t="s">
        <v>40</v>
      </c>
      <c r="D52" s="203" t="s">
        <v>129</v>
      </c>
      <c r="E52" s="114"/>
      <c r="F52" s="114">
        <v>25</v>
      </c>
      <c r="G52" s="114">
        <v>26</v>
      </c>
      <c r="H52" s="223">
        <v>0.15384615384615385</v>
      </c>
      <c r="I52" s="223">
        <v>2.5</v>
      </c>
      <c r="J52" s="223">
        <v>2.6538461538461537</v>
      </c>
      <c r="K52" s="224">
        <v>6.4230769230769234</v>
      </c>
      <c r="L52" s="41"/>
      <c r="M52" s="206" t="s">
        <v>301</v>
      </c>
      <c r="N52" s="114"/>
      <c r="O52" s="114"/>
      <c r="P52" s="114" t="s">
        <v>442</v>
      </c>
      <c r="Q52" s="114" t="s">
        <v>455</v>
      </c>
      <c r="R52" s="114" t="s">
        <v>472</v>
      </c>
      <c r="S52" s="114" t="s">
        <v>480</v>
      </c>
      <c r="T52" s="223"/>
      <c r="U52" s="224" t="s">
        <v>490</v>
      </c>
      <c r="V52" s="41"/>
      <c r="W52" s="206" t="s">
        <v>515</v>
      </c>
      <c r="X52" s="202"/>
      <c r="Y52" s="202"/>
      <c r="Z52" s="203"/>
      <c r="AA52" s="203"/>
      <c r="AB52" s="203"/>
      <c r="AC52" s="202"/>
      <c r="AD52" s="203"/>
      <c r="AE52" s="203"/>
      <c r="AF52" s="203"/>
      <c r="AG52" s="203"/>
      <c r="AH52" s="205"/>
      <c r="AI52" s="203" t="s">
        <v>533</v>
      </c>
      <c r="AJ52" s="203"/>
      <c r="AK52" s="203"/>
      <c r="AL52" s="217">
        <v>62</v>
      </c>
      <c r="AM52" s="217">
        <v>37</v>
      </c>
      <c r="AN52" s="217">
        <v>114</v>
      </c>
      <c r="AO52" s="203"/>
      <c r="AP52" s="259">
        <f>PRODUCT(AL52/AL55)</f>
        <v>0.12375249500998003</v>
      </c>
      <c r="AQ52" s="205"/>
      <c r="AR52" s="25"/>
      <c r="AS52" s="25"/>
    </row>
    <row r="53" spans="1:45" ht="15" customHeight="1" x14ac:dyDescent="0.15">
      <c r="A53" s="2"/>
      <c r="B53" s="201">
        <v>2008</v>
      </c>
      <c r="C53" s="114" t="s">
        <v>29</v>
      </c>
      <c r="D53" s="203" t="s">
        <v>127</v>
      </c>
      <c r="E53" s="114"/>
      <c r="F53" s="114">
        <v>26</v>
      </c>
      <c r="G53" s="114">
        <v>24</v>
      </c>
      <c r="H53" s="223">
        <v>0.375</v>
      </c>
      <c r="I53" s="223">
        <v>2</v>
      </c>
      <c r="J53" s="223">
        <v>2.375</v>
      </c>
      <c r="K53" s="224">
        <v>6.083333333333333</v>
      </c>
      <c r="L53" s="41"/>
      <c r="M53" s="206" t="s">
        <v>302</v>
      </c>
      <c r="N53" s="114"/>
      <c r="O53" s="114"/>
      <c r="P53" s="114" t="s">
        <v>443</v>
      </c>
      <c r="Q53" s="114" t="s">
        <v>456</v>
      </c>
      <c r="R53" s="114" t="s">
        <v>473</v>
      </c>
      <c r="S53" s="114" t="s">
        <v>361</v>
      </c>
      <c r="T53" s="223"/>
      <c r="U53" s="224" t="s">
        <v>491</v>
      </c>
      <c r="V53" s="41"/>
      <c r="W53" s="227" t="s">
        <v>525</v>
      </c>
      <c r="X53" s="202"/>
      <c r="Y53" s="244" t="s">
        <v>520</v>
      </c>
      <c r="Z53" s="244"/>
      <c r="AA53" s="244"/>
      <c r="AB53" s="244"/>
      <c r="AC53" s="244"/>
      <c r="AD53" s="244"/>
      <c r="AE53" s="244"/>
      <c r="AF53" s="244"/>
      <c r="AG53" s="245" t="s">
        <v>516</v>
      </c>
      <c r="AH53" s="224">
        <v>8.2987551867219914E-2</v>
      </c>
      <c r="AI53" s="203" t="s">
        <v>534</v>
      </c>
      <c r="AJ53" s="203"/>
      <c r="AK53" s="203"/>
      <c r="AL53" s="217"/>
      <c r="AM53" s="248">
        <f>PRODUCT(AM52/AL52)</f>
        <v>0.59677419354838712</v>
      </c>
      <c r="AN53" s="248">
        <f>PRODUCT(AN52/AL52)</f>
        <v>1.8387096774193548</v>
      </c>
      <c r="AO53" s="203"/>
      <c r="AP53" s="203"/>
      <c r="AQ53" s="205"/>
      <c r="AR53" s="25"/>
      <c r="AS53" s="25"/>
    </row>
    <row r="54" spans="1:45" ht="15" customHeight="1" x14ac:dyDescent="0.15">
      <c r="A54" s="2"/>
      <c r="B54" s="201">
        <v>2009</v>
      </c>
      <c r="C54" s="114" t="s">
        <v>34</v>
      </c>
      <c r="D54" s="203" t="s">
        <v>127</v>
      </c>
      <c r="E54" s="114"/>
      <c r="F54" s="114">
        <v>27</v>
      </c>
      <c r="G54" s="114">
        <v>24</v>
      </c>
      <c r="H54" s="223">
        <v>0.45833333333333331</v>
      </c>
      <c r="I54" s="223">
        <v>1.875</v>
      </c>
      <c r="J54" s="223">
        <v>2.3333333333333335</v>
      </c>
      <c r="K54" s="224">
        <v>5.916666666666667</v>
      </c>
      <c r="L54" s="41"/>
      <c r="M54" s="206" t="s">
        <v>303</v>
      </c>
      <c r="N54" s="114"/>
      <c r="O54" s="114"/>
      <c r="P54" s="114" t="s">
        <v>444</v>
      </c>
      <c r="Q54" s="114" t="s">
        <v>457</v>
      </c>
      <c r="R54" s="114" t="s">
        <v>474</v>
      </c>
      <c r="S54" s="114" t="s">
        <v>481</v>
      </c>
      <c r="T54" s="223"/>
      <c r="U54" s="224" t="s">
        <v>492</v>
      </c>
      <c r="V54" s="41"/>
      <c r="W54" s="227" t="s">
        <v>526</v>
      </c>
      <c r="X54" s="202"/>
      <c r="Y54" s="244" t="s">
        <v>521</v>
      </c>
      <c r="Z54" s="244"/>
      <c r="AA54" s="244"/>
      <c r="AB54" s="244"/>
      <c r="AC54" s="244"/>
      <c r="AD54" s="244"/>
      <c r="AE54" s="244"/>
      <c r="AF54" s="244"/>
      <c r="AG54" s="245" t="s">
        <v>517</v>
      </c>
      <c r="AH54" s="224">
        <v>0.10033444816053512</v>
      </c>
      <c r="AI54" s="203"/>
      <c r="AJ54" s="203"/>
      <c r="AK54" s="203"/>
      <c r="AL54" s="203"/>
      <c r="AM54" s="203"/>
      <c r="AN54" s="203"/>
      <c r="AO54" s="203"/>
      <c r="AP54" s="203"/>
      <c r="AQ54" s="205"/>
      <c r="AR54" s="25"/>
      <c r="AS54" s="25"/>
    </row>
    <row r="55" spans="1:45" ht="15" customHeight="1" x14ac:dyDescent="0.15">
      <c r="A55" s="2"/>
      <c r="B55" s="201">
        <v>2010</v>
      </c>
      <c r="C55" s="114" t="s">
        <v>29</v>
      </c>
      <c r="D55" s="203" t="s">
        <v>130</v>
      </c>
      <c r="E55" s="114"/>
      <c r="F55" s="114">
        <v>28</v>
      </c>
      <c r="G55" s="114">
        <v>26</v>
      </c>
      <c r="H55" s="223">
        <v>0.11538461538461539</v>
      </c>
      <c r="I55" s="223">
        <v>2.5</v>
      </c>
      <c r="J55" s="223">
        <v>2.6153846153846154</v>
      </c>
      <c r="K55" s="224">
        <v>5.615384615384615</v>
      </c>
      <c r="L55" s="41"/>
      <c r="M55" s="206" t="s">
        <v>306</v>
      </c>
      <c r="N55" s="114"/>
      <c r="O55" s="114"/>
      <c r="P55" s="114" t="s">
        <v>445</v>
      </c>
      <c r="Q55" s="114" t="s">
        <v>458</v>
      </c>
      <c r="R55" s="114" t="s">
        <v>348</v>
      </c>
      <c r="S55" s="114" t="s">
        <v>482</v>
      </c>
      <c r="T55" s="223"/>
      <c r="U55" s="224" t="s">
        <v>493</v>
      </c>
      <c r="V55" s="41"/>
      <c r="W55" s="227" t="s">
        <v>527</v>
      </c>
      <c r="X55" s="202"/>
      <c r="Y55" s="244" t="s">
        <v>522</v>
      </c>
      <c r="Z55" s="244"/>
      <c r="AA55" s="244"/>
      <c r="AB55" s="244"/>
      <c r="AC55" s="244"/>
      <c r="AD55" s="244"/>
      <c r="AE55" s="244"/>
      <c r="AF55" s="244"/>
      <c r="AG55" s="245" t="s">
        <v>518</v>
      </c>
      <c r="AH55" s="224">
        <v>0.10309278350515463</v>
      </c>
      <c r="AI55" s="203" t="s">
        <v>7</v>
      </c>
      <c r="AJ55" s="203"/>
      <c r="AK55" s="203"/>
      <c r="AL55" s="203">
        <f>PRODUCT(AL46+AL49+AL52)</f>
        <v>501</v>
      </c>
      <c r="AM55" s="203">
        <f>PRODUCT(AM46+AM49+AM52)</f>
        <v>213</v>
      </c>
      <c r="AN55" s="203">
        <f>PRODUCT(AN46+AN49+AN52)</f>
        <v>1017</v>
      </c>
      <c r="AO55" s="203"/>
      <c r="AP55" s="203"/>
      <c r="AQ55" s="205"/>
      <c r="AR55" s="25"/>
      <c r="AS55" s="25"/>
    </row>
    <row r="56" spans="1:45" ht="15" customHeight="1" x14ac:dyDescent="0.15">
      <c r="A56" s="2"/>
      <c r="B56" s="201">
        <v>2011</v>
      </c>
      <c r="C56" s="114" t="s">
        <v>32</v>
      </c>
      <c r="D56" s="203" t="s">
        <v>130</v>
      </c>
      <c r="E56" s="114"/>
      <c r="F56" s="114">
        <v>29</v>
      </c>
      <c r="G56" s="114">
        <v>26</v>
      </c>
      <c r="H56" s="223">
        <v>0.53846153846153844</v>
      </c>
      <c r="I56" s="240">
        <v>3</v>
      </c>
      <c r="J56" s="240">
        <v>3.5384615384615383</v>
      </c>
      <c r="K56" s="224">
        <v>6.884615384615385</v>
      </c>
      <c r="L56" s="41"/>
      <c r="M56" s="206" t="s">
        <v>304</v>
      </c>
      <c r="N56" s="114"/>
      <c r="O56" s="114"/>
      <c r="P56" s="114" t="s">
        <v>446</v>
      </c>
      <c r="Q56" s="114" t="s">
        <v>459</v>
      </c>
      <c r="R56" s="114" t="s">
        <v>93</v>
      </c>
      <c r="S56" s="114" t="s">
        <v>483</v>
      </c>
      <c r="T56" s="223"/>
      <c r="U56" s="224" t="s">
        <v>375</v>
      </c>
      <c r="V56" s="41"/>
      <c r="W56" s="227" t="s">
        <v>528</v>
      </c>
      <c r="X56" s="202"/>
      <c r="Y56" s="244" t="s">
        <v>523</v>
      </c>
      <c r="Z56" s="244"/>
      <c r="AA56" s="244"/>
      <c r="AB56" s="244"/>
      <c r="AC56" s="244"/>
      <c r="AD56" s="244"/>
      <c r="AE56" s="244"/>
      <c r="AF56" s="244"/>
      <c r="AG56" s="245" t="s">
        <v>519</v>
      </c>
      <c r="AH56" s="224">
        <v>0.11286681715575621</v>
      </c>
      <c r="AI56" s="203" t="s">
        <v>534</v>
      </c>
      <c r="AJ56" s="203"/>
      <c r="AK56" s="203"/>
      <c r="AL56" s="203"/>
      <c r="AM56" s="248">
        <f>PRODUCT(AM55/AL55)</f>
        <v>0.42514970059880242</v>
      </c>
      <c r="AN56" s="248">
        <f>PRODUCT(AN55/AL55)</f>
        <v>2.0299401197604792</v>
      </c>
      <c r="AO56" s="203"/>
      <c r="AP56" s="203"/>
      <c r="AQ56" s="205"/>
      <c r="AR56" s="25"/>
      <c r="AS56" s="25"/>
    </row>
    <row r="57" spans="1:45" ht="15" customHeight="1" x14ac:dyDescent="0.15">
      <c r="A57" s="2"/>
      <c r="B57" s="201">
        <v>2012</v>
      </c>
      <c r="C57" s="114" t="s">
        <v>32</v>
      </c>
      <c r="D57" s="203" t="s">
        <v>130</v>
      </c>
      <c r="E57" s="114"/>
      <c r="F57" s="114">
        <v>30</v>
      </c>
      <c r="G57" s="114">
        <v>25</v>
      </c>
      <c r="H57" s="223">
        <v>0.44</v>
      </c>
      <c r="I57" s="223">
        <v>2.3199999999999998</v>
      </c>
      <c r="J57" s="223">
        <v>2.76</v>
      </c>
      <c r="K57" s="224">
        <v>6.76</v>
      </c>
      <c r="L57" s="41"/>
      <c r="M57" s="206" t="s">
        <v>305</v>
      </c>
      <c r="N57" s="114"/>
      <c r="O57" s="114"/>
      <c r="P57" s="114" t="s">
        <v>447</v>
      </c>
      <c r="Q57" s="114" t="s">
        <v>460</v>
      </c>
      <c r="R57" s="114" t="s">
        <v>31</v>
      </c>
      <c r="S57" s="114" t="s">
        <v>484</v>
      </c>
      <c r="T57" s="223"/>
      <c r="U57" s="224" t="s">
        <v>473</v>
      </c>
      <c r="V57" s="41"/>
      <c r="W57" s="227" t="s">
        <v>529</v>
      </c>
      <c r="X57" s="202"/>
      <c r="Y57" s="244" t="s">
        <v>524</v>
      </c>
      <c r="Z57" s="244"/>
      <c r="AA57" s="244"/>
      <c r="AB57" s="244"/>
      <c r="AC57" s="244"/>
      <c r="AD57" s="244"/>
      <c r="AE57" s="244"/>
      <c r="AF57" s="244"/>
      <c r="AG57" s="245" t="s">
        <v>514</v>
      </c>
      <c r="AH57" s="224">
        <v>0.12474012474012475</v>
      </c>
      <c r="AI57" s="203"/>
      <c r="AJ57" s="203"/>
      <c r="AK57" s="203"/>
      <c r="AL57" s="203"/>
      <c r="AM57" s="203"/>
      <c r="AN57" s="203"/>
      <c r="AO57" s="203"/>
      <c r="AP57" s="203"/>
      <c r="AQ57" s="205"/>
      <c r="AR57" s="25"/>
      <c r="AS57" s="25"/>
    </row>
    <row r="58" spans="1:45" ht="15" customHeight="1" x14ac:dyDescent="0.15">
      <c r="A58" s="2"/>
      <c r="B58" s="201">
        <v>2013</v>
      </c>
      <c r="C58" s="114" t="s">
        <v>32</v>
      </c>
      <c r="D58" s="203" t="s">
        <v>130</v>
      </c>
      <c r="E58" s="114"/>
      <c r="F58" s="114">
        <v>31</v>
      </c>
      <c r="G58" s="114">
        <v>26</v>
      </c>
      <c r="H58" s="223">
        <v>0.26923076923076922</v>
      </c>
      <c r="I58" s="223">
        <v>2.6538461538461537</v>
      </c>
      <c r="J58" s="223">
        <v>2.9230769230769229</v>
      </c>
      <c r="K58" s="224">
        <v>6.5769230769230766</v>
      </c>
      <c r="L58" s="41"/>
      <c r="M58" s="206" t="s">
        <v>409</v>
      </c>
      <c r="N58" s="114"/>
      <c r="O58" s="114"/>
      <c r="P58" s="114" t="s">
        <v>448</v>
      </c>
      <c r="Q58" s="114" t="s">
        <v>461</v>
      </c>
      <c r="R58" s="114" t="s">
        <v>32</v>
      </c>
      <c r="S58" s="114" t="s">
        <v>349</v>
      </c>
      <c r="T58" s="223"/>
      <c r="U58" s="224" t="s">
        <v>494</v>
      </c>
      <c r="V58" s="41"/>
      <c r="W58" s="227"/>
      <c r="X58" s="202"/>
      <c r="Y58" s="202"/>
      <c r="Z58" s="203"/>
      <c r="AA58" s="203"/>
      <c r="AB58" s="203"/>
      <c r="AC58" s="202"/>
      <c r="AD58" s="203"/>
      <c r="AE58" s="203"/>
      <c r="AF58" s="203"/>
      <c r="AG58" s="202"/>
      <c r="AH58" s="205"/>
      <c r="AI58" s="203"/>
      <c r="AJ58" s="203"/>
      <c r="AK58" s="203"/>
      <c r="AL58" s="203"/>
      <c r="AM58" s="203"/>
      <c r="AN58" s="203"/>
      <c r="AO58" s="203"/>
      <c r="AP58" s="203"/>
      <c r="AQ58" s="205"/>
      <c r="AR58" s="25"/>
      <c r="AS58" s="25"/>
    </row>
    <row r="59" spans="1:45" ht="15" customHeight="1" x14ac:dyDescent="0.15">
      <c r="A59" s="2"/>
      <c r="B59" s="201">
        <v>2014</v>
      </c>
      <c r="C59" s="114" t="s">
        <v>32</v>
      </c>
      <c r="D59" s="203" t="s">
        <v>130</v>
      </c>
      <c r="E59" s="114"/>
      <c r="F59" s="114">
        <v>32</v>
      </c>
      <c r="G59" s="114">
        <v>29</v>
      </c>
      <c r="H59" s="223">
        <v>0.48275862068965519</v>
      </c>
      <c r="I59" s="223">
        <v>2.0689655172413794</v>
      </c>
      <c r="J59" s="223">
        <v>2.5517241379310347</v>
      </c>
      <c r="K59" s="224">
        <v>6.1379310344827589</v>
      </c>
      <c r="L59" s="41"/>
      <c r="M59" s="206" t="s">
        <v>410</v>
      </c>
      <c r="N59" s="114"/>
      <c r="O59" s="114"/>
      <c r="P59" s="114" t="s">
        <v>350</v>
      </c>
      <c r="Q59" s="114" t="s">
        <v>462</v>
      </c>
      <c r="R59" s="242" t="s">
        <v>29</v>
      </c>
      <c r="S59" s="114" t="s">
        <v>335</v>
      </c>
      <c r="T59" s="223"/>
      <c r="U59" s="224" t="s">
        <v>336</v>
      </c>
      <c r="V59" s="41"/>
      <c r="W59" s="227" t="s">
        <v>564</v>
      </c>
      <c r="X59" s="202"/>
      <c r="Y59" s="202"/>
      <c r="Z59" s="203"/>
      <c r="AA59" s="203"/>
      <c r="AB59" s="203"/>
      <c r="AC59" s="202"/>
      <c r="AD59" s="203"/>
      <c r="AE59" s="203"/>
      <c r="AF59" s="203"/>
      <c r="AG59" s="202"/>
      <c r="AH59" s="205"/>
      <c r="AI59" s="249" t="s">
        <v>535</v>
      </c>
      <c r="AJ59" s="66"/>
      <c r="AK59" s="66"/>
      <c r="AL59" s="247" t="s">
        <v>536</v>
      </c>
      <c r="AM59" s="247" t="s">
        <v>537</v>
      </c>
      <c r="AN59" s="247" t="s">
        <v>538</v>
      </c>
      <c r="AO59" s="247"/>
      <c r="AP59" s="65"/>
      <c r="AQ59" s="96"/>
      <c r="AR59" s="25"/>
      <c r="AS59" s="25"/>
    </row>
    <row r="60" spans="1:45" ht="15" customHeight="1" x14ac:dyDescent="0.15">
      <c r="A60" s="2"/>
      <c r="B60" s="201">
        <v>2015</v>
      </c>
      <c r="C60" s="114" t="s">
        <v>32</v>
      </c>
      <c r="D60" s="203" t="s">
        <v>130</v>
      </c>
      <c r="E60" s="114"/>
      <c r="F60" s="114">
        <v>33</v>
      </c>
      <c r="G60" s="114">
        <v>30</v>
      </c>
      <c r="H60" s="223">
        <v>0.36666666666666664</v>
      </c>
      <c r="I60" s="223">
        <v>2.1333333333333333</v>
      </c>
      <c r="J60" s="223">
        <v>2.5</v>
      </c>
      <c r="K60" s="224">
        <v>6.5333333333333332</v>
      </c>
      <c r="L60" s="41"/>
      <c r="M60" s="206" t="s">
        <v>411</v>
      </c>
      <c r="N60" s="114"/>
      <c r="O60" s="114"/>
      <c r="P60" s="114" t="s">
        <v>374</v>
      </c>
      <c r="Q60" s="114" t="s">
        <v>463</v>
      </c>
      <c r="R60" s="114" t="s">
        <v>29</v>
      </c>
      <c r="S60" s="114" t="s">
        <v>245</v>
      </c>
      <c r="T60" s="223"/>
      <c r="U60" s="224" t="s">
        <v>371</v>
      </c>
      <c r="V60" s="41"/>
      <c r="W60" s="227" t="s">
        <v>397</v>
      </c>
      <c r="X60" s="202"/>
      <c r="Y60" s="203" t="s">
        <v>563</v>
      </c>
      <c r="Z60" s="203"/>
      <c r="AA60" s="203"/>
      <c r="AB60" s="203"/>
      <c r="AC60" s="202"/>
      <c r="AD60" s="203"/>
      <c r="AE60" s="203"/>
      <c r="AF60" s="203"/>
      <c r="AG60" s="203" t="s">
        <v>560</v>
      </c>
      <c r="AH60" s="224">
        <v>0.41</v>
      </c>
      <c r="AI60" s="203" t="s">
        <v>540</v>
      </c>
      <c r="AJ60" s="203"/>
      <c r="AK60" s="203"/>
      <c r="AL60" s="248">
        <v>0.54</v>
      </c>
      <c r="AM60" s="248">
        <v>0.32</v>
      </c>
      <c r="AN60" s="248">
        <f>PRODUCT(AL60-AM60)</f>
        <v>0.22000000000000003</v>
      </c>
      <c r="AO60" s="217"/>
      <c r="AP60" s="203"/>
      <c r="AQ60" s="205"/>
      <c r="AR60" s="25"/>
      <c r="AS60" s="25"/>
    </row>
    <row r="61" spans="1:45" ht="15" customHeight="1" x14ac:dyDescent="0.15">
      <c r="A61" s="2"/>
      <c r="B61" s="201">
        <v>2016</v>
      </c>
      <c r="C61" s="114" t="s">
        <v>29</v>
      </c>
      <c r="D61" s="203" t="s">
        <v>130</v>
      </c>
      <c r="E61" s="114"/>
      <c r="F61" s="114">
        <v>34</v>
      </c>
      <c r="G61" s="114">
        <v>28</v>
      </c>
      <c r="H61" s="223">
        <v>0.5357142857142857</v>
      </c>
      <c r="I61" s="223">
        <v>2.4285714285714284</v>
      </c>
      <c r="J61" s="223">
        <v>2.9642857142857144</v>
      </c>
      <c r="K61" s="224">
        <v>7.3928571428571432</v>
      </c>
      <c r="L61" s="41"/>
      <c r="M61" s="206" t="s">
        <v>412</v>
      </c>
      <c r="N61" s="114"/>
      <c r="O61" s="114"/>
      <c r="P61" s="114" t="s">
        <v>449</v>
      </c>
      <c r="Q61" s="114" t="s">
        <v>464</v>
      </c>
      <c r="R61" s="114" t="s">
        <v>29</v>
      </c>
      <c r="S61" s="114" t="s">
        <v>244</v>
      </c>
      <c r="T61" s="223"/>
      <c r="U61" s="224" t="s">
        <v>93</v>
      </c>
      <c r="V61" s="41"/>
      <c r="W61" s="227"/>
      <c r="X61" s="202"/>
      <c r="Y61" s="202"/>
      <c r="Z61" s="203"/>
      <c r="AA61" s="203"/>
      <c r="AB61" s="203"/>
      <c r="AC61" s="202"/>
      <c r="AD61" s="203"/>
      <c r="AE61" s="203"/>
      <c r="AF61" s="203"/>
      <c r="AG61" s="202"/>
      <c r="AH61" s="205"/>
      <c r="AI61" s="203" t="s">
        <v>565</v>
      </c>
      <c r="AJ61" s="203"/>
      <c r="AK61" s="203"/>
      <c r="AL61" s="248">
        <v>0.16</v>
      </c>
      <c r="AM61" s="248">
        <v>0.21</v>
      </c>
      <c r="AN61" s="248">
        <f t="shared" ref="AN61:AN63" si="7">PRODUCT(AL61-AM61)</f>
        <v>-4.9999999999999989E-2</v>
      </c>
      <c r="AO61" s="217"/>
      <c r="AP61" s="203"/>
      <c r="AQ61" s="205"/>
      <c r="AR61" s="25"/>
      <c r="AS61" s="25"/>
    </row>
    <row r="62" spans="1:45" ht="15" customHeight="1" x14ac:dyDescent="0.15">
      <c r="A62" s="2"/>
      <c r="B62" s="201">
        <v>2017</v>
      </c>
      <c r="C62" s="114" t="s">
        <v>29</v>
      </c>
      <c r="D62" s="203" t="s">
        <v>130</v>
      </c>
      <c r="E62" s="114"/>
      <c r="F62" s="114">
        <v>35</v>
      </c>
      <c r="G62" s="114">
        <v>29</v>
      </c>
      <c r="H62" s="223">
        <v>0.41379310344827586</v>
      </c>
      <c r="I62" s="223">
        <v>1.896551724137931</v>
      </c>
      <c r="J62" s="223">
        <v>2.3103448275862069</v>
      </c>
      <c r="K62" s="224">
        <v>7.0344827586206895</v>
      </c>
      <c r="L62" s="41"/>
      <c r="M62" s="206" t="s">
        <v>413</v>
      </c>
      <c r="N62" s="114"/>
      <c r="O62" s="114"/>
      <c r="P62" s="114" t="s">
        <v>337</v>
      </c>
      <c r="Q62" s="114" t="s">
        <v>355</v>
      </c>
      <c r="R62" s="114" t="s">
        <v>29</v>
      </c>
      <c r="S62" s="114" t="s">
        <v>128</v>
      </c>
      <c r="T62" s="223"/>
      <c r="U62" s="224" t="s">
        <v>40</v>
      </c>
      <c r="V62" s="41"/>
      <c r="W62" s="227" t="s">
        <v>307</v>
      </c>
      <c r="X62" s="202"/>
      <c r="Y62" s="202"/>
      <c r="Z62" s="203"/>
      <c r="AA62" s="203"/>
      <c r="AB62" s="203"/>
      <c r="AC62" s="202"/>
      <c r="AD62" s="203"/>
      <c r="AE62" s="203"/>
      <c r="AF62" s="203"/>
      <c r="AG62" s="202"/>
      <c r="AH62" s="205"/>
      <c r="AI62" s="207" t="s">
        <v>533</v>
      </c>
      <c r="AJ62" s="203"/>
      <c r="AK62" s="203"/>
      <c r="AL62" s="248">
        <v>0.6</v>
      </c>
      <c r="AM62" s="248">
        <v>0.32</v>
      </c>
      <c r="AN62" s="248">
        <f t="shared" si="7"/>
        <v>0.27999999999999997</v>
      </c>
      <c r="AO62" s="217"/>
      <c r="AP62" s="203"/>
      <c r="AQ62" s="205"/>
      <c r="AR62" s="25"/>
      <c r="AS62" s="25"/>
    </row>
    <row r="63" spans="1:45" ht="15" customHeight="1" x14ac:dyDescent="0.15">
      <c r="A63" s="2"/>
      <c r="B63" s="201">
        <v>2018</v>
      </c>
      <c r="C63" s="114" t="s">
        <v>30</v>
      </c>
      <c r="D63" s="203" t="s">
        <v>130</v>
      </c>
      <c r="E63" s="114"/>
      <c r="F63" s="114">
        <v>36</v>
      </c>
      <c r="G63" s="114">
        <v>30</v>
      </c>
      <c r="H63" s="223">
        <v>1</v>
      </c>
      <c r="I63" s="223">
        <v>2.0333333333333332</v>
      </c>
      <c r="J63" s="223">
        <v>3.0333333333333332</v>
      </c>
      <c r="K63" s="241">
        <v>7.7</v>
      </c>
      <c r="L63" s="41"/>
      <c r="M63" s="206" t="s">
        <v>414</v>
      </c>
      <c r="N63" s="114"/>
      <c r="O63" s="114"/>
      <c r="P63" s="114" t="s">
        <v>248</v>
      </c>
      <c r="Q63" s="114" t="s">
        <v>465</v>
      </c>
      <c r="R63" s="114" t="s">
        <v>29</v>
      </c>
      <c r="S63" s="242" t="s">
        <v>39</v>
      </c>
      <c r="T63" s="223"/>
      <c r="U63" s="224" t="s">
        <v>31</v>
      </c>
      <c r="V63" s="41"/>
      <c r="W63" s="227" t="s">
        <v>397</v>
      </c>
      <c r="X63" s="203"/>
      <c r="Y63" s="203" t="s">
        <v>507</v>
      </c>
      <c r="Z63" s="203"/>
      <c r="AA63" s="203"/>
      <c r="AB63" s="203"/>
      <c r="AC63" s="202"/>
      <c r="AD63" s="203"/>
      <c r="AE63" s="203"/>
      <c r="AF63" s="203"/>
      <c r="AG63" s="203" t="s">
        <v>508</v>
      </c>
      <c r="AH63" s="224">
        <f>PRODUCT(200/128)</f>
        <v>1.5625</v>
      </c>
      <c r="AI63" s="207" t="s">
        <v>7</v>
      </c>
      <c r="AJ63" s="203"/>
      <c r="AK63" s="203"/>
      <c r="AL63" s="248">
        <v>0.43</v>
      </c>
      <c r="AM63" s="248">
        <v>0.28999999999999998</v>
      </c>
      <c r="AN63" s="248">
        <f t="shared" si="7"/>
        <v>0.14000000000000001</v>
      </c>
      <c r="AO63" s="217"/>
      <c r="AP63" s="203"/>
      <c r="AQ63" s="205"/>
      <c r="AR63" s="25"/>
      <c r="AS63" s="25"/>
    </row>
    <row r="64" spans="1:45" ht="15" customHeight="1" x14ac:dyDescent="0.15">
      <c r="A64" s="2"/>
      <c r="B64" s="201">
        <v>2019</v>
      </c>
      <c r="C64" s="114" t="s">
        <v>34</v>
      </c>
      <c r="D64" s="203" t="s">
        <v>130</v>
      </c>
      <c r="E64" s="114"/>
      <c r="F64" s="114">
        <v>37</v>
      </c>
      <c r="G64" s="114">
        <v>31</v>
      </c>
      <c r="H64" s="240">
        <v>1.1000000000000001</v>
      </c>
      <c r="I64" s="223">
        <v>1.5333333333333334</v>
      </c>
      <c r="J64" s="223">
        <v>2.6333333333333333</v>
      </c>
      <c r="K64" s="224">
        <v>7.333333333333333</v>
      </c>
      <c r="L64" s="41"/>
      <c r="M64" s="206" t="s">
        <v>415</v>
      </c>
      <c r="N64" s="114"/>
      <c r="O64" s="114"/>
      <c r="P64" s="114" t="s">
        <v>286</v>
      </c>
      <c r="Q64" s="114" t="s">
        <v>466</v>
      </c>
      <c r="R64" s="114" t="s">
        <v>29</v>
      </c>
      <c r="S64" s="114" t="s">
        <v>39</v>
      </c>
      <c r="T64" s="229"/>
      <c r="U64" s="241" t="s">
        <v>30</v>
      </c>
      <c r="V64" s="41"/>
      <c r="W64" s="227" t="s">
        <v>390</v>
      </c>
      <c r="X64" s="203"/>
      <c r="Y64" s="203" t="s">
        <v>309</v>
      </c>
      <c r="Z64" s="203"/>
      <c r="AA64" s="203"/>
      <c r="AB64" s="203"/>
      <c r="AC64" s="202"/>
      <c r="AD64" s="203"/>
      <c r="AE64" s="203"/>
      <c r="AF64" s="203"/>
      <c r="AG64" s="203" t="s">
        <v>399</v>
      </c>
      <c r="AH64" s="224">
        <v>1.7241379310344827</v>
      </c>
      <c r="AI64" s="207"/>
      <c r="AJ64" s="203"/>
      <c r="AK64" s="203"/>
      <c r="AL64" s="248"/>
      <c r="AM64" s="248"/>
      <c r="AN64" s="248"/>
      <c r="AO64" s="217"/>
      <c r="AP64" s="203"/>
      <c r="AQ64" s="205"/>
      <c r="AR64" s="25"/>
      <c r="AS64" s="25"/>
    </row>
    <row r="65" spans="1:45" ht="15" customHeight="1" x14ac:dyDescent="0.15">
      <c r="A65" s="2"/>
      <c r="B65" s="201">
        <v>2020</v>
      </c>
      <c r="C65" s="114" t="s">
        <v>93</v>
      </c>
      <c r="D65" s="203" t="s">
        <v>127</v>
      </c>
      <c r="E65" s="114"/>
      <c r="F65" s="114">
        <v>38</v>
      </c>
      <c r="G65" s="114">
        <v>24</v>
      </c>
      <c r="H65" s="223">
        <f>PRODUCT((F29+G29)/E29)</f>
        <v>1.4736842105263157</v>
      </c>
      <c r="I65" s="223">
        <f>PRODUCT(H29/E29)</f>
        <v>0.63157894736842102</v>
      </c>
      <c r="J65" s="223">
        <f>PRODUCT(F29+G29+H29)/E29</f>
        <v>2.1052631578947367</v>
      </c>
      <c r="K65" s="224">
        <f>PRODUCT(I29/E29)</f>
        <v>5.7894736842105265</v>
      </c>
      <c r="L65" s="41"/>
      <c r="M65" s="206" t="s">
        <v>556</v>
      </c>
      <c r="N65" s="114"/>
      <c r="O65" s="114"/>
      <c r="P65" s="242" t="s">
        <v>244</v>
      </c>
      <c r="Q65" s="242" t="s">
        <v>557</v>
      </c>
      <c r="R65" s="114" t="s">
        <v>29</v>
      </c>
      <c r="S65" s="114" t="s">
        <v>39</v>
      </c>
      <c r="T65" s="223"/>
      <c r="U65" s="224" t="s">
        <v>30</v>
      </c>
      <c r="V65" s="41"/>
      <c r="W65" s="227" t="s">
        <v>391</v>
      </c>
      <c r="X65" s="203"/>
      <c r="Y65" s="203" t="s">
        <v>310</v>
      </c>
      <c r="Z65" s="203"/>
      <c r="AA65" s="203"/>
      <c r="AB65" s="203"/>
      <c r="AC65" s="202"/>
      <c r="AD65" s="203"/>
      <c r="AE65" s="203"/>
      <c r="AF65" s="203"/>
      <c r="AG65" s="203" t="s">
        <v>400</v>
      </c>
      <c r="AH65" s="224">
        <v>1.8181818181818181</v>
      </c>
      <c r="AI65" s="250"/>
      <c r="AJ65" s="203"/>
      <c r="AK65" s="203"/>
      <c r="AL65" s="203"/>
      <c r="AM65" s="217"/>
      <c r="AN65" s="217"/>
      <c r="AO65" s="217"/>
      <c r="AP65" s="203"/>
      <c r="AQ65" s="205"/>
      <c r="AR65" s="25"/>
      <c r="AS65" s="25"/>
    </row>
    <row r="66" spans="1:45" ht="15" customHeight="1" x14ac:dyDescent="0.15">
      <c r="A66" s="2"/>
      <c r="B66" s="201"/>
      <c r="C66" s="114"/>
      <c r="D66" s="203"/>
      <c r="E66" s="114"/>
      <c r="F66" s="114"/>
      <c r="G66" s="114"/>
      <c r="H66" s="114"/>
      <c r="I66" s="223"/>
      <c r="J66" s="223"/>
      <c r="K66" s="224"/>
      <c r="L66" s="41"/>
      <c r="M66" s="206"/>
      <c r="N66" s="114"/>
      <c r="O66" s="114"/>
      <c r="P66" s="114"/>
      <c r="Q66" s="114"/>
      <c r="R66" s="114"/>
      <c r="S66" s="114"/>
      <c r="T66" s="223"/>
      <c r="U66" s="224"/>
      <c r="V66" s="41"/>
      <c r="W66" s="227" t="s">
        <v>392</v>
      </c>
      <c r="X66" s="203"/>
      <c r="Y66" s="203" t="s">
        <v>311</v>
      </c>
      <c r="Z66" s="203"/>
      <c r="AA66" s="203"/>
      <c r="AB66" s="203"/>
      <c r="AC66" s="202"/>
      <c r="AD66" s="203"/>
      <c r="AE66" s="203"/>
      <c r="AF66" s="203"/>
      <c r="AG66" s="203" t="s">
        <v>401</v>
      </c>
      <c r="AH66" s="224">
        <v>1.953125</v>
      </c>
      <c r="AI66" s="249" t="s">
        <v>539</v>
      </c>
      <c r="AJ66" s="66"/>
      <c r="AK66" s="66"/>
      <c r="AL66" s="247" t="s">
        <v>536</v>
      </c>
      <c r="AM66" s="247" t="s">
        <v>537</v>
      </c>
      <c r="AN66" s="247" t="s">
        <v>538</v>
      </c>
      <c r="AO66" s="247"/>
      <c r="AP66" s="65"/>
      <c r="AQ66" s="96"/>
      <c r="AR66" s="25"/>
      <c r="AS66" s="25"/>
    </row>
    <row r="67" spans="1:45" ht="15" customHeight="1" x14ac:dyDescent="0.15">
      <c r="A67" s="2"/>
      <c r="B67" s="197" t="s">
        <v>541</v>
      </c>
      <c r="C67" s="64"/>
      <c r="D67" s="65"/>
      <c r="E67" s="64"/>
      <c r="F67" s="64"/>
      <c r="G67" s="64"/>
      <c r="H67" s="251"/>
      <c r="I67" s="251"/>
      <c r="J67" s="251"/>
      <c r="K67" s="252"/>
      <c r="L67" s="41"/>
      <c r="M67" s="197" t="s">
        <v>544</v>
      </c>
      <c r="N67" s="64"/>
      <c r="O67" s="65"/>
      <c r="P67" s="64"/>
      <c r="Q67" s="64"/>
      <c r="R67" s="64"/>
      <c r="S67" s="251"/>
      <c r="T67" s="251"/>
      <c r="U67" s="252"/>
      <c r="V67" s="41"/>
      <c r="W67" s="227" t="s">
        <v>393</v>
      </c>
      <c r="X67" s="203"/>
      <c r="Y67" s="203" t="s">
        <v>312</v>
      </c>
      <c r="Z67" s="203"/>
      <c r="AA67" s="203"/>
      <c r="AB67" s="203"/>
      <c r="AC67" s="202"/>
      <c r="AD67" s="203"/>
      <c r="AE67" s="203"/>
      <c r="AF67" s="203"/>
      <c r="AG67" s="203" t="s">
        <v>402</v>
      </c>
      <c r="AH67" s="224">
        <v>2.0270270270270272</v>
      </c>
      <c r="AI67" s="203" t="s">
        <v>540</v>
      </c>
      <c r="AJ67" s="203"/>
      <c r="AK67" s="203"/>
      <c r="AL67" s="248">
        <v>2.2400000000000002</v>
      </c>
      <c r="AM67" s="248">
        <v>1.54</v>
      </c>
      <c r="AN67" s="248">
        <f>PRODUCT(AL67-AM67)</f>
        <v>0.70000000000000018</v>
      </c>
      <c r="AO67" s="217"/>
      <c r="AP67" s="203"/>
      <c r="AQ67" s="205"/>
      <c r="AR67" s="25"/>
      <c r="AS67" s="25"/>
    </row>
    <row r="68" spans="1:45" ht="15" customHeight="1" x14ac:dyDescent="0.15">
      <c r="A68" s="2"/>
      <c r="B68" s="206">
        <v>5216</v>
      </c>
      <c r="C68" s="203" t="s">
        <v>546</v>
      </c>
      <c r="D68" s="203"/>
      <c r="E68" s="114"/>
      <c r="F68" s="114"/>
      <c r="G68" s="114"/>
      <c r="H68" s="223"/>
      <c r="I68" s="223"/>
      <c r="J68" s="223"/>
      <c r="K68" s="224"/>
      <c r="L68" s="41"/>
      <c r="M68" s="206">
        <v>5648</v>
      </c>
      <c r="N68" s="202" t="s">
        <v>548</v>
      </c>
      <c r="O68" s="114"/>
      <c r="P68" s="114"/>
      <c r="Q68" s="114"/>
      <c r="R68" s="114"/>
      <c r="S68" s="114"/>
      <c r="T68" s="223"/>
      <c r="U68" s="224"/>
      <c r="V68" s="41"/>
      <c r="W68" s="227" t="s">
        <v>394</v>
      </c>
      <c r="X68" s="203"/>
      <c r="Y68" s="203" t="s">
        <v>313</v>
      </c>
      <c r="Z68" s="203"/>
      <c r="AA68" s="203"/>
      <c r="AB68" s="203"/>
      <c r="AC68" s="203"/>
      <c r="AD68" s="203"/>
      <c r="AE68" s="203"/>
      <c r="AF68" s="203"/>
      <c r="AG68" s="203" t="s">
        <v>403</v>
      </c>
      <c r="AH68" s="224">
        <v>2.0588235294117645</v>
      </c>
      <c r="AI68" s="203" t="s">
        <v>565</v>
      </c>
      <c r="AJ68" s="203"/>
      <c r="AK68" s="203"/>
      <c r="AL68" s="248">
        <v>1.74</v>
      </c>
      <c r="AM68" s="248">
        <v>1.72</v>
      </c>
      <c r="AN68" s="248">
        <f t="shared" ref="AN68:AN70" si="8">PRODUCT(AL68-AM68)</f>
        <v>2.0000000000000018E-2</v>
      </c>
      <c r="AO68" s="217"/>
      <c r="AP68" s="203"/>
      <c r="AQ68" s="205"/>
      <c r="AR68" s="25"/>
      <c r="AS68" s="25"/>
    </row>
    <row r="69" spans="1:45" ht="15" customHeight="1" x14ac:dyDescent="0.15">
      <c r="A69" s="2"/>
      <c r="B69" s="201"/>
      <c r="C69" s="114"/>
      <c r="D69" s="203"/>
      <c r="E69" s="114"/>
      <c r="F69" s="114"/>
      <c r="G69" s="114"/>
      <c r="H69" s="223"/>
      <c r="I69" s="223"/>
      <c r="J69" s="223"/>
      <c r="K69" s="224"/>
      <c r="L69" s="41"/>
      <c r="M69" s="206">
        <v>5480</v>
      </c>
      <c r="N69" s="203" t="s">
        <v>547</v>
      </c>
      <c r="O69" s="114"/>
      <c r="P69" s="114"/>
      <c r="Q69" s="114"/>
      <c r="R69" s="114"/>
      <c r="S69" s="114"/>
      <c r="T69" s="223"/>
      <c r="U69" s="224"/>
      <c r="V69" s="41"/>
      <c r="W69" s="227" t="s">
        <v>395</v>
      </c>
      <c r="X69" s="203"/>
      <c r="Y69" s="203" t="s">
        <v>314</v>
      </c>
      <c r="Z69" s="203"/>
      <c r="AA69" s="203"/>
      <c r="AB69" s="203"/>
      <c r="AC69" s="203"/>
      <c r="AD69" s="203"/>
      <c r="AE69" s="203"/>
      <c r="AF69" s="203"/>
      <c r="AG69" s="203" t="s">
        <v>404</v>
      </c>
      <c r="AH69" s="224">
        <v>2.0833333333333335</v>
      </c>
      <c r="AI69" s="207" t="s">
        <v>533</v>
      </c>
      <c r="AJ69" s="203"/>
      <c r="AK69" s="203"/>
      <c r="AL69" s="248">
        <v>1.84</v>
      </c>
      <c r="AM69" s="248">
        <v>1.35</v>
      </c>
      <c r="AN69" s="248">
        <f t="shared" si="8"/>
        <v>0.49</v>
      </c>
      <c r="AO69" s="217"/>
      <c r="AP69" s="203"/>
      <c r="AQ69" s="205"/>
      <c r="AR69" s="25"/>
      <c r="AS69" s="25"/>
    </row>
    <row r="70" spans="1:45" ht="15" customHeight="1" x14ac:dyDescent="0.15">
      <c r="A70" s="2"/>
      <c r="B70" s="197" t="s">
        <v>542</v>
      </c>
      <c r="C70" s="64"/>
      <c r="D70" s="65"/>
      <c r="E70" s="64"/>
      <c r="F70" s="64"/>
      <c r="G70" s="64"/>
      <c r="H70" s="251"/>
      <c r="I70" s="251"/>
      <c r="J70" s="251"/>
      <c r="K70" s="252"/>
      <c r="L70" s="41"/>
      <c r="M70" s="206">
        <v>5216</v>
      </c>
      <c r="N70" s="203" t="s">
        <v>546</v>
      </c>
      <c r="O70" s="114"/>
      <c r="P70" s="114"/>
      <c r="Q70" s="114"/>
      <c r="R70" s="114"/>
      <c r="S70" s="114"/>
      <c r="T70" s="223"/>
      <c r="U70" s="224"/>
      <c r="V70" s="41"/>
      <c r="W70" s="227" t="s">
        <v>398</v>
      </c>
      <c r="X70" s="203"/>
      <c r="Y70" s="203" t="s">
        <v>315</v>
      </c>
      <c r="Z70" s="203"/>
      <c r="AA70" s="203"/>
      <c r="AB70" s="203"/>
      <c r="AC70" s="203"/>
      <c r="AD70" s="203"/>
      <c r="AE70" s="203"/>
      <c r="AF70" s="203"/>
      <c r="AG70" s="203" t="s">
        <v>405</v>
      </c>
      <c r="AH70" s="224">
        <v>2.0642201834862384</v>
      </c>
      <c r="AI70" s="207" t="s">
        <v>7</v>
      </c>
      <c r="AJ70" s="203"/>
      <c r="AK70" s="203"/>
      <c r="AL70" s="248">
        <v>2.0299999999999998</v>
      </c>
      <c r="AM70" s="248">
        <v>1.55</v>
      </c>
      <c r="AN70" s="248">
        <f t="shared" si="8"/>
        <v>0.47999999999999976</v>
      </c>
      <c r="AO70" s="217"/>
      <c r="AP70" s="203"/>
      <c r="AQ70" s="205"/>
      <c r="AR70" s="25"/>
      <c r="AS70" s="25"/>
    </row>
    <row r="71" spans="1:45" ht="15" customHeight="1" x14ac:dyDescent="0.15">
      <c r="A71" s="2"/>
      <c r="B71" s="206">
        <v>5648</v>
      </c>
      <c r="C71" s="202" t="s">
        <v>548</v>
      </c>
      <c r="D71" s="221"/>
      <c r="E71" s="114"/>
      <c r="F71" s="114"/>
      <c r="G71" s="114"/>
      <c r="H71" s="223"/>
      <c r="I71" s="223"/>
      <c r="J71" s="223"/>
      <c r="K71" s="224"/>
      <c r="L71" s="41"/>
      <c r="M71" s="206">
        <v>5010</v>
      </c>
      <c r="N71" s="203" t="s">
        <v>545</v>
      </c>
      <c r="O71" s="114"/>
      <c r="P71" s="114"/>
      <c r="Q71" s="114"/>
      <c r="R71" s="114"/>
      <c r="S71" s="114"/>
      <c r="T71" s="223"/>
      <c r="U71" s="224"/>
      <c r="V71" s="41"/>
      <c r="W71" s="227" t="s">
        <v>558</v>
      </c>
      <c r="X71" s="203"/>
      <c r="Y71" s="203" t="s">
        <v>559</v>
      </c>
      <c r="Z71" s="203"/>
      <c r="AA71" s="203"/>
      <c r="AB71" s="203"/>
      <c r="AC71" s="203"/>
      <c r="AD71" s="203"/>
      <c r="AE71" s="203"/>
      <c r="AF71" s="203"/>
      <c r="AG71" s="203" t="s">
        <v>560</v>
      </c>
      <c r="AH71" s="224">
        <v>2.04</v>
      </c>
      <c r="AI71" s="203"/>
      <c r="AJ71" s="203"/>
      <c r="AK71" s="203"/>
      <c r="AL71" s="203"/>
      <c r="AM71" s="202"/>
      <c r="AN71" s="203"/>
      <c r="AO71" s="203"/>
      <c r="AP71" s="203"/>
      <c r="AQ71" s="205"/>
      <c r="AR71" s="25"/>
      <c r="AS71" s="25"/>
    </row>
    <row r="72" spans="1:45" ht="15" customHeight="1" x14ac:dyDescent="0.15">
      <c r="A72" s="2"/>
      <c r="B72" s="201"/>
      <c r="C72" s="114"/>
      <c r="D72" s="203"/>
      <c r="E72" s="114"/>
      <c r="F72" s="114"/>
      <c r="G72" s="114"/>
      <c r="H72" s="114"/>
      <c r="I72" s="223"/>
      <c r="J72" s="223"/>
      <c r="K72" s="224"/>
      <c r="L72" s="41"/>
      <c r="M72" s="206"/>
      <c r="N72" s="114"/>
      <c r="O72" s="114"/>
      <c r="P72" s="114"/>
      <c r="Q72" s="114"/>
      <c r="R72" s="114"/>
      <c r="S72" s="114"/>
      <c r="T72" s="223"/>
      <c r="U72" s="224"/>
      <c r="V72" s="41"/>
      <c r="W72" s="227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24"/>
      <c r="AI72" s="203"/>
      <c r="AJ72" s="203"/>
      <c r="AK72" s="203"/>
      <c r="AL72" s="203"/>
      <c r="AM72" s="202"/>
      <c r="AN72" s="203"/>
      <c r="AO72" s="203"/>
      <c r="AP72" s="203"/>
      <c r="AQ72" s="205"/>
      <c r="AR72" s="25"/>
      <c r="AS72" s="25"/>
    </row>
    <row r="73" spans="1:45" ht="15" customHeight="1" x14ac:dyDescent="0.15">
      <c r="A73" s="2"/>
      <c r="B73" s="256" t="s">
        <v>551</v>
      </c>
      <c r="C73" s="66" t="s">
        <v>550</v>
      </c>
      <c r="D73" s="66"/>
      <c r="E73" s="64" t="s">
        <v>3</v>
      </c>
      <c r="F73" s="64"/>
      <c r="G73" s="64" t="s">
        <v>549</v>
      </c>
      <c r="H73" s="251"/>
      <c r="I73" s="257" t="s">
        <v>552</v>
      </c>
      <c r="J73" s="251"/>
      <c r="K73" s="252"/>
      <c r="L73" s="41"/>
      <c r="M73" s="206"/>
      <c r="N73" s="114"/>
      <c r="O73" s="114"/>
      <c r="P73" s="114"/>
      <c r="Q73" s="114"/>
      <c r="R73" s="114"/>
      <c r="S73" s="114"/>
      <c r="T73" s="223"/>
      <c r="U73" s="224"/>
      <c r="V73" s="41"/>
      <c r="W73" s="239" t="s">
        <v>420</v>
      </c>
      <c r="X73" s="202"/>
      <c r="Y73" s="202"/>
      <c r="Z73" s="203"/>
      <c r="AA73" s="203"/>
      <c r="AB73" s="203"/>
      <c r="AC73" s="203"/>
      <c r="AD73" s="203"/>
      <c r="AE73" s="203"/>
      <c r="AF73" s="235"/>
      <c r="AG73" s="235"/>
      <c r="AH73" s="224"/>
      <c r="AI73" s="203"/>
      <c r="AJ73" s="203"/>
      <c r="AK73" s="203"/>
      <c r="AL73" s="203"/>
      <c r="AM73" s="202"/>
      <c r="AN73" s="203"/>
      <c r="AO73" s="203"/>
      <c r="AP73" s="203"/>
      <c r="AQ73" s="205"/>
      <c r="AR73" s="25"/>
      <c r="AS73" s="25"/>
    </row>
    <row r="74" spans="1:45" ht="15" customHeight="1" x14ac:dyDescent="0.15">
      <c r="A74" s="2"/>
      <c r="B74" s="255"/>
      <c r="C74" s="254" t="s">
        <v>566</v>
      </c>
      <c r="D74" s="114"/>
      <c r="E74" s="114">
        <v>673</v>
      </c>
      <c r="F74" s="114"/>
      <c r="G74" s="114">
        <v>1708.8811292719167</v>
      </c>
      <c r="H74" s="114"/>
      <c r="I74" s="223"/>
      <c r="J74" s="223"/>
      <c r="K74" s="224"/>
      <c r="L74" s="41"/>
      <c r="M74" s="206"/>
      <c r="N74" s="114"/>
      <c r="O74" s="114"/>
      <c r="P74" s="114"/>
      <c r="Q74" s="114"/>
      <c r="R74" s="114"/>
      <c r="S74" s="114"/>
      <c r="T74" s="223"/>
      <c r="U74" s="224"/>
      <c r="V74" s="41"/>
      <c r="W74" s="227" t="s">
        <v>392</v>
      </c>
      <c r="X74" s="202"/>
      <c r="Y74" s="245" t="s">
        <v>499</v>
      </c>
      <c r="Z74" s="244"/>
      <c r="AA74" s="244"/>
      <c r="AB74" s="244"/>
      <c r="AC74" s="244"/>
      <c r="AD74" s="244"/>
      <c r="AE74" s="244"/>
      <c r="AF74" s="244"/>
      <c r="AG74" s="245" t="s">
        <v>500</v>
      </c>
      <c r="AH74" s="224">
        <v>2.0833333333333335</v>
      </c>
      <c r="AI74" s="203"/>
      <c r="AJ74" s="203"/>
      <c r="AK74" s="203"/>
      <c r="AL74" s="203"/>
      <c r="AM74" s="202"/>
      <c r="AN74" s="203"/>
      <c r="AO74" s="203"/>
      <c r="AP74" s="203"/>
      <c r="AQ74" s="205"/>
      <c r="AR74" s="25"/>
      <c r="AS74" s="25"/>
    </row>
    <row r="75" spans="1:45" ht="15" customHeight="1" x14ac:dyDescent="0.15">
      <c r="A75" s="2"/>
      <c r="B75" s="201"/>
      <c r="C75" s="114"/>
      <c r="D75" s="114"/>
      <c r="E75" s="114"/>
      <c r="F75" s="114"/>
      <c r="G75" s="114"/>
      <c r="H75" s="114"/>
      <c r="I75" s="223"/>
      <c r="J75" s="223"/>
      <c r="K75" s="224"/>
      <c r="L75" s="41"/>
      <c r="M75" s="206"/>
      <c r="N75" s="114"/>
      <c r="O75" s="114"/>
      <c r="P75" s="114"/>
      <c r="Q75" s="114"/>
      <c r="R75" s="114"/>
      <c r="S75" s="114"/>
      <c r="T75" s="223"/>
      <c r="U75" s="224"/>
      <c r="V75" s="41"/>
      <c r="W75" s="227" t="s">
        <v>394</v>
      </c>
      <c r="X75" s="202"/>
      <c r="Y75" s="245" t="s">
        <v>501</v>
      </c>
      <c r="Z75" s="244"/>
      <c r="AA75" s="244"/>
      <c r="AB75" s="244"/>
      <c r="AC75" s="244"/>
      <c r="AD75" s="244"/>
      <c r="AE75" s="244"/>
      <c r="AF75" s="244"/>
      <c r="AG75" s="245" t="s">
        <v>502</v>
      </c>
      <c r="AH75" s="224">
        <v>2.3178807947019866</v>
      </c>
      <c r="AI75" s="203"/>
      <c r="AJ75" s="203"/>
      <c r="AK75" s="203"/>
      <c r="AL75" s="203"/>
      <c r="AM75" s="202"/>
      <c r="AN75" s="203"/>
      <c r="AO75" s="203"/>
      <c r="AP75" s="203"/>
      <c r="AQ75" s="205"/>
      <c r="AR75" s="25"/>
      <c r="AS75" s="25"/>
    </row>
    <row r="76" spans="1:45" ht="15" customHeight="1" x14ac:dyDescent="0.15">
      <c r="A76" s="2"/>
      <c r="B76" s="201"/>
      <c r="C76" s="114"/>
      <c r="D76" s="203"/>
      <c r="E76" s="114"/>
      <c r="F76" s="114"/>
      <c r="G76" s="114"/>
      <c r="H76" s="114"/>
      <c r="I76" s="223"/>
      <c r="J76" s="223"/>
      <c r="K76" s="224"/>
      <c r="L76" s="41"/>
      <c r="M76" s="206"/>
      <c r="N76" s="114"/>
      <c r="O76" s="114"/>
      <c r="P76" s="114"/>
      <c r="Q76" s="114"/>
      <c r="R76" s="114"/>
      <c r="S76" s="114"/>
      <c r="T76" s="223"/>
      <c r="U76" s="224"/>
      <c r="V76" s="41"/>
      <c r="W76" s="206">
        <v>1000</v>
      </c>
      <c r="X76" s="202"/>
      <c r="Y76" s="245" t="s">
        <v>503</v>
      </c>
      <c r="Z76" s="244"/>
      <c r="AA76" s="244"/>
      <c r="AB76" s="244"/>
      <c r="AC76" s="244"/>
      <c r="AD76" s="244"/>
      <c r="AE76" s="244"/>
      <c r="AF76" s="244"/>
      <c r="AG76" s="245" t="s">
        <v>504</v>
      </c>
      <c r="AH76" s="224">
        <v>2.3866348448687349</v>
      </c>
      <c r="AI76" s="203"/>
      <c r="AJ76" s="203"/>
      <c r="AK76" s="203"/>
      <c r="AL76" s="203"/>
      <c r="AM76" s="202"/>
      <c r="AN76" s="203"/>
      <c r="AO76" s="203"/>
      <c r="AP76" s="203"/>
      <c r="AQ76" s="205"/>
      <c r="AR76" s="25"/>
      <c r="AS76" s="25"/>
    </row>
    <row r="77" spans="1:45" ht="15" customHeight="1" x14ac:dyDescent="0.15">
      <c r="A77" s="2"/>
      <c r="B77" s="201"/>
      <c r="C77" s="114"/>
      <c r="D77" s="203"/>
      <c r="E77" s="114"/>
      <c r="F77" s="114"/>
      <c r="G77" s="114"/>
      <c r="H77" s="114"/>
      <c r="I77" s="223"/>
      <c r="J77" s="223"/>
      <c r="K77" s="224"/>
      <c r="L77" s="41"/>
      <c r="M77" s="206"/>
      <c r="N77" s="114"/>
      <c r="O77" s="114"/>
      <c r="P77" s="114"/>
      <c r="Q77" s="114"/>
      <c r="R77" s="114"/>
      <c r="S77" s="114"/>
      <c r="T77" s="223"/>
      <c r="U77" s="224"/>
      <c r="V77" s="41"/>
      <c r="W77" s="206">
        <v>1200</v>
      </c>
      <c r="X77" s="202"/>
      <c r="Y77" s="245" t="s">
        <v>561</v>
      </c>
      <c r="Z77" s="244"/>
      <c r="AA77" s="244"/>
      <c r="AB77" s="244"/>
      <c r="AC77" s="244"/>
      <c r="AD77" s="244"/>
      <c r="AE77" s="244"/>
      <c r="AF77" s="244"/>
      <c r="AG77" s="245" t="s">
        <v>562</v>
      </c>
      <c r="AH77" s="224">
        <v>2.38</v>
      </c>
      <c r="AI77" s="203"/>
      <c r="AJ77" s="203"/>
      <c r="AK77" s="203"/>
      <c r="AL77" s="203"/>
      <c r="AM77" s="202"/>
      <c r="AN77" s="203"/>
      <c r="AO77" s="203"/>
      <c r="AP77" s="203"/>
      <c r="AQ77" s="205"/>
      <c r="AR77" s="25"/>
      <c r="AS77" s="25"/>
    </row>
    <row r="78" spans="1:45" ht="15" customHeight="1" x14ac:dyDescent="0.15">
      <c r="A78" s="2"/>
      <c r="B78" s="201"/>
      <c r="C78" s="114"/>
      <c r="D78" s="203"/>
      <c r="E78" s="114"/>
      <c r="F78" s="114"/>
      <c r="G78" s="114"/>
      <c r="H78" s="114"/>
      <c r="I78" s="223"/>
      <c r="J78" s="223"/>
      <c r="K78" s="224"/>
      <c r="L78" s="41"/>
      <c r="M78" s="206"/>
      <c r="N78" s="114"/>
      <c r="O78" s="114"/>
      <c r="P78" s="114"/>
      <c r="Q78" s="114"/>
      <c r="R78" s="114"/>
      <c r="S78" s="114"/>
      <c r="T78" s="223"/>
      <c r="U78" s="224"/>
      <c r="V78" s="41"/>
      <c r="W78" s="206"/>
      <c r="X78" s="202"/>
      <c r="Y78" s="202"/>
      <c r="Z78" s="203"/>
      <c r="AA78" s="203"/>
      <c r="AB78" s="203"/>
      <c r="AC78" s="203"/>
      <c r="AD78" s="203"/>
      <c r="AE78" s="203"/>
      <c r="AF78" s="203"/>
      <c r="AG78" s="203"/>
      <c r="AH78" s="224"/>
      <c r="AI78" s="203"/>
      <c r="AJ78" s="203"/>
      <c r="AK78" s="203"/>
      <c r="AL78" s="203"/>
      <c r="AM78" s="202"/>
      <c r="AN78" s="203"/>
      <c r="AO78" s="203"/>
      <c r="AP78" s="203"/>
      <c r="AQ78" s="205"/>
      <c r="AR78" s="25"/>
      <c r="AS78" s="25"/>
    </row>
    <row r="79" spans="1:45" ht="15" customHeight="1" x14ac:dyDescent="0.15">
      <c r="A79" s="2"/>
      <c r="B79" s="201"/>
      <c r="C79" s="114"/>
      <c r="D79" s="203"/>
      <c r="E79" s="114"/>
      <c r="F79" s="114"/>
      <c r="G79" s="114"/>
      <c r="H79" s="114"/>
      <c r="I79" s="223"/>
      <c r="J79" s="223"/>
      <c r="K79" s="224"/>
      <c r="L79" s="41"/>
      <c r="M79" s="206"/>
      <c r="N79" s="114"/>
      <c r="O79" s="114"/>
      <c r="P79" s="114"/>
      <c r="Q79" s="114"/>
      <c r="R79" s="114"/>
      <c r="S79" s="114"/>
      <c r="T79" s="223"/>
      <c r="U79" s="224"/>
      <c r="V79" s="41"/>
      <c r="W79" s="206" t="s">
        <v>421</v>
      </c>
      <c r="X79" s="202"/>
      <c r="Y79" s="203"/>
      <c r="Z79" s="203"/>
      <c r="AA79" s="203"/>
      <c r="AB79" s="203"/>
      <c r="AC79" s="203"/>
      <c r="AD79" s="203"/>
      <c r="AE79" s="203"/>
      <c r="AF79" s="235"/>
      <c r="AG79" s="203"/>
      <c r="AH79" s="230"/>
      <c r="AI79" s="203"/>
      <c r="AJ79" s="203"/>
      <c r="AK79" s="203"/>
      <c r="AL79" s="203"/>
      <c r="AM79" s="202"/>
      <c r="AN79" s="203"/>
      <c r="AO79" s="203"/>
      <c r="AP79" s="203"/>
      <c r="AQ79" s="205"/>
      <c r="AR79" s="25"/>
      <c r="AS79" s="25"/>
    </row>
    <row r="80" spans="1:45" ht="15" customHeight="1" x14ac:dyDescent="0.15">
      <c r="A80" s="2"/>
      <c r="B80" s="201"/>
      <c r="C80" s="114"/>
      <c r="D80" s="203"/>
      <c r="E80" s="114"/>
      <c r="F80" s="114"/>
      <c r="G80" s="114"/>
      <c r="H80" s="114"/>
      <c r="I80" s="223"/>
      <c r="J80" s="223"/>
      <c r="K80" s="224"/>
      <c r="L80" s="41"/>
      <c r="M80" s="206"/>
      <c r="N80" s="114"/>
      <c r="O80" s="114"/>
      <c r="P80" s="114"/>
      <c r="Q80" s="114"/>
      <c r="R80" s="114"/>
      <c r="S80" s="114"/>
      <c r="T80" s="223"/>
      <c r="U80" s="224"/>
      <c r="V80" s="41"/>
      <c r="W80" s="201">
        <v>1000</v>
      </c>
      <c r="X80" s="202"/>
      <c r="Y80" s="203" t="s">
        <v>509</v>
      </c>
      <c r="Z80" s="203"/>
      <c r="AA80" s="203"/>
      <c r="AB80" s="203"/>
      <c r="AC80" s="203"/>
      <c r="AD80" s="203"/>
      <c r="AE80" s="203"/>
      <c r="AF80" s="235"/>
      <c r="AG80" s="203" t="s">
        <v>510</v>
      </c>
      <c r="AH80" s="224">
        <v>5.4945054945054945</v>
      </c>
      <c r="AI80" s="203"/>
      <c r="AJ80" s="203"/>
      <c r="AK80" s="203"/>
      <c r="AL80" s="203"/>
      <c r="AM80" s="202"/>
      <c r="AN80" s="203"/>
      <c r="AO80" s="203"/>
      <c r="AP80" s="203"/>
      <c r="AQ80" s="205"/>
      <c r="AR80" s="25"/>
      <c r="AS80" s="25"/>
    </row>
    <row r="81" spans="1:45" ht="15" customHeight="1" x14ac:dyDescent="0.15">
      <c r="A81" s="2"/>
      <c r="B81" s="201"/>
      <c r="C81" s="114"/>
      <c r="D81" s="203"/>
      <c r="E81" s="114"/>
      <c r="F81" s="114"/>
      <c r="G81" s="114"/>
      <c r="H81" s="114"/>
      <c r="I81" s="223"/>
      <c r="J81" s="223"/>
      <c r="K81" s="224"/>
      <c r="L81" s="41"/>
      <c r="M81" s="206"/>
      <c r="N81" s="114"/>
      <c r="O81" s="114"/>
      <c r="P81" s="114"/>
      <c r="Q81" s="114"/>
      <c r="R81" s="114"/>
      <c r="S81" s="114"/>
      <c r="T81" s="223"/>
      <c r="U81" s="224"/>
      <c r="V81" s="41"/>
      <c r="W81" s="201">
        <v>2000</v>
      </c>
      <c r="X81" s="202"/>
      <c r="Y81" s="203" t="s">
        <v>511</v>
      </c>
      <c r="Z81" s="203"/>
      <c r="AA81" s="203"/>
      <c r="AB81" s="203"/>
      <c r="AC81" s="203"/>
      <c r="AD81" s="203"/>
      <c r="AE81" s="203"/>
      <c r="AF81" s="235"/>
      <c r="AG81" s="203" t="s">
        <v>512</v>
      </c>
      <c r="AH81" s="224">
        <v>5.8651026392961878</v>
      </c>
      <c r="AI81" s="203"/>
      <c r="AJ81" s="203"/>
      <c r="AK81" s="203"/>
      <c r="AL81" s="203"/>
      <c r="AM81" s="202"/>
      <c r="AN81" s="203"/>
      <c r="AO81" s="203"/>
      <c r="AP81" s="203"/>
      <c r="AQ81" s="205"/>
      <c r="AR81" s="25"/>
      <c r="AS81" s="25"/>
    </row>
    <row r="82" spans="1:45" ht="15" customHeight="1" x14ac:dyDescent="0.15">
      <c r="A82" s="2"/>
      <c r="B82" s="201"/>
      <c r="C82" s="114"/>
      <c r="D82" s="203"/>
      <c r="E82" s="114"/>
      <c r="F82" s="114"/>
      <c r="G82" s="114"/>
      <c r="H82" s="114"/>
      <c r="I82" s="223"/>
      <c r="J82" s="223"/>
      <c r="K82" s="224"/>
      <c r="L82" s="41"/>
      <c r="M82" s="206"/>
      <c r="N82" s="114"/>
      <c r="O82" s="114"/>
      <c r="P82" s="114"/>
      <c r="Q82" s="114"/>
      <c r="R82" s="114"/>
      <c r="S82" s="114"/>
      <c r="T82" s="223"/>
      <c r="U82" s="224"/>
      <c r="V82" s="41"/>
      <c r="W82" s="201">
        <v>3000</v>
      </c>
      <c r="X82" s="202"/>
      <c r="Y82" s="203" t="s">
        <v>513</v>
      </c>
      <c r="Z82" s="203"/>
      <c r="AA82" s="203"/>
      <c r="AB82" s="203"/>
      <c r="AC82" s="203"/>
      <c r="AD82" s="203"/>
      <c r="AE82" s="203"/>
      <c r="AF82" s="235"/>
      <c r="AG82" s="203" t="s">
        <v>514</v>
      </c>
      <c r="AH82" s="224">
        <v>6.2370062370062369</v>
      </c>
      <c r="AI82" s="203"/>
      <c r="AJ82" s="203"/>
      <c r="AK82" s="203"/>
      <c r="AL82" s="203"/>
      <c r="AM82" s="202"/>
      <c r="AN82" s="203"/>
      <c r="AO82" s="203"/>
      <c r="AP82" s="203"/>
      <c r="AQ82" s="205"/>
      <c r="AR82" s="25"/>
      <c r="AS82" s="25"/>
    </row>
    <row r="83" spans="1:45" s="10" customFormat="1" ht="15" customHeight="1" x14ac:dyDescent="0.15">
      <c r="A83" s="24"/>
      <c r="B83" s="209"/>
      <c r="C83" s="208"/>
      <c r="D83" s="208"/>
      <c r="E83" s="208"/>
      <c r="F83" s="208"/>
      <c r="G83" s="208"/>
      <c r="H83" s="231"/>
      <c r="I83" s="231"/>
      <c r="J83" s="231"/>
      <c r="K83" s="232"/>
      <c r="L83" s="41"/>
      <c r="M83" s="209"/>
      <c r="N83" s="208"/>
      <c r="O83" s="208"/>
      <c r="P83" s="208"/>
      <c r="Q83" s="208"/>
      <c r="R83" s="208"/>
      <c r="S83" s="208"/>
      <c r="T83" s="208"/>
      <c r="U83" s="232"/>
      <c r="V83" s="41"/>
      <c r="W83" s="209"/>
      <c r="X83" s="208"/>
      <c r="Y83" s="208"/>
      <c r="Z83" s="208"/>
      <c r="AA83" s="208"/>
      <c r="AB83" s="208"/>
      <c r="AC83" s="208"/>
      <c r="AD83" s="208"/>
      <c r="AE83" s="208"/>
      <c r="AF83" s="231"/>
      <c r="AG83" s="231"/>
      <c r="AH83" s="232"/>
      <c r="AI83" s="208"/>
      <c r="AJ83" s="208"/>
      <c r="AK83" s="208"/>
      <c r="AL83" s="208"/>
      <c r="AM83" s="208"/>
      <c r="AN83" s="208"/>
      <c r="AO83" s="208"/>
      <c r="AP83" s="208"/>
      <c r="AQ83" s="211"/>
      <c r="AR83" s="39"/>
      <c r="AS83" s="42"/>
    </row>
    <row r="84" spans="1:45" s="10" customFormat="1" ht="15" customHeight="1" x14ac:dyDescent="0.15">
      <c r="A84" s="24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132"/>
      <c r="AG84" s="236"/>
      <c r="AH84" s="236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42"/>
    </row>
    <row r="85" spans="1:45" ht="15" customHeight="1" x14ac:dyDescent="0.15">
      <c r="A85" s="2"/>
      <c r="B85" s="197" t="s">
        <v>418</v>
      </c>
      <c r="C85" s="64"/>
      <c r="D85" s="64"/>
      <c r="E85" s="64"/>
      <c r="F85" s="64" t="s">
        <v>408</v>
      </c>
      <c r="G85" s="64" t="s">
        <v>3</v>
      </c>
      <c r="H85" s="64" t="s">
        <v>5</v>
      </c>
      <c r="I85" s="64" t="s">
        <v>6</v>
      </c>
      <c r="J85" s="64" t="s">
        <v>294</v>
      </c>
      <c r="K85" s="198" t="s">
        <v>17</v>
      </c>
      <c r="L85" s="39"/>
      <c r="M85" s="199" t="s">
        <v>417</v>
      </c>
      <c r="N85" s="65"/>
      <c r="O85" s="65"/>
      <c r="P85" s="64" t="s">
        <v>3</v>
      </c>
      <c r="Q85" s="64" t="s">
        <v>5</v>
      </c>
      <c r="R85" s="64" t="s">
        <v>6</v>
      </c>
      <c r="S85" s="64" t="s">
        <v>294</v>
      </c>
      <c r="T85" s="65"/>
      <c r="U85" s="198" t="s">
        <v>17</v>
      </c>
      <c r="V85" s="39"/>
      <c r="W85" s="199" t="s">
        <v>531</v>
      </c>
      <c r="X85" s="65"/>
      <c r="Y85" s="65"/>
      <c r="Z85" s="65"/>
      <c r="AA85" s="65"/>
      <c r="AB85" s="65"/>
      <c r="AC85" s="65"/>
      <c r="AD85" s="65"/>
      <c r="AE85" s="65"/>
      <c r="AF85" s="237"/>
      <c r="AG85" s="237"/>
      <c r="AH85" s="238"/>
      <c r="AI85" s="98" t="s">
        <v>532</v>
      </c>
      <c r="AJ85" s="66"/>
      <c r="AK85" s="66"/>
      <c r="AL85" s="247" t="s">
        <v>3</v>
      </c>
      <c r="AM85" s="247" t="s">
        <v>5</v>
      </c>
      <c r="AN85" s="247" t="s">
        <v>6</v>
      </c>
      <c r="AO85" s="65"/>
      <c r="AP85" s="64" t="s">
        <v>543</v>
      </c>
      <c r="AQ85" s="96"/>
      <c r="AR85" s="25"/>
      <c r="AS85" s="25"/>
    </row>
    <row r="86" spans="1:45" ht="15" customHeight="1" x14ac:dyDescent="0.15">
      <c r="A86" s="2"/>
      <c r="B86" s="201">
        <v>2001</v>
      </c>
      <c r="C86" s="114" t="s">
        <v>30</v>
      </c>
      <c r="D86" s="203" t="s">
        <v>127</v>
      </c>
      <c r="E86" s="114"/>
      <c r="F86" s="114">
        <v>19</v>
      </c>
      <c r="G86" s="114">
        <v>8</v>
      </c>
      <c r="H86" s="223">
        <v>0.375</v>
      </c>
      <c r="I86" s="114">
        <v>0.25</v>
      </c>
      <c r="J86" s="114">
        <v>0.625</v>
      </c>
      <c r="K86" s="204">
        <v>1.75</v>
      </c>
      <c r="L86" s="41"/>
      <c r="M86" s="206" t="s">
        <v>316</v>
      </c>
      <c r="N86" s="114"/>
      <c r="O86" s="114">
        <v>20</v>
      </c>
      <c r="P86" s="114" t="s">
        <v>387</v>
      </c>
      <c r="Q86" s="114" t="s">
        <v>355</v>
      </c>
      <c r="R86" s="114" t="s">
        <v>354</v>
      </c>
      <c r="S86" s="114" t="s">
        <v>379</v>
      </c>
      <c r="T86" s="225"/>
      <c r="U86" s="204" t="s">
        <v>386</v>
      </c>
      <c r="V86" s="41"/>
      <c r="W86" s="206" t="s">
        <v>308</v>
      </c>
      <c r="X86" s="202"/>
      <c r="Y86" s="203"/>
      <c r="Z86" s="203"/>
      <c r="AA86" s="203"/>
      <c r="AB86" s="203"/>
      <c r="AC86" s="203"/>
      <c r="AD86" s="203"/>
      <c r="AE86" s="203"/>
      <c r="AF86" s="235"/>
      <c r="AG86" s="225"/>
      <c r="AH86" s="226"/>
      <c r="AI86" s="203" t="s">
        <v>540</v>
      </c>
      <c r="AJ86" s="203"/>
      <c r="AK86" s="203"/>
      <c r="AL86" s="217">
        <v>90</v>
      </c>
      <c r="AM86" s="217">
        <v>29</v>
      </c>
      <c r="AN86" s="217">
        <v>139</v>
      </c>
      <c r="AO86" s="203"/>
      <c r="AP86" s="253">
        <f>PRODUCT(AL86/AL95)</f>
        <v>0.55555555555555558</v>
      </c>
      <c r="AQ86" s="205"/>
      <c r="AR86" s="25"/>
      <c r="AS86" s="25"/>
    </row>
    <row r="87" spans="1:45" ht="15" customHeight="1" x14ac:dyDescent="0.15">
      <c r="A87" s="2"/>
      <c r="B87" s="201">
        <v>2002</v>
      </c>
      <c r="C87" s="114" t="s">
        <v>128</v>
      </c>
      <c r="D87" s="203" t="s">
        <v>129</v>
      </c>
      <c r="E87" s="114"/>
      <c r="F87" s="114">
        <v>20</v>
      </c>
      <c r="G87" s="114"/>
      <c r="H87" s="223"/>
      <c r="I87" s="223"/>
      <c r="J87" s="223"/>
      <c r="K87" s="224"/>
      <c r="L87" s="41"/>
      <c r="M87" s="206" t="s">
        <v>317</v>
      </c>
      <c r="N87" s="114"/>
      <c r="O87" s="114">
        <v>20</v>
      </c>
      <c r="P87" s="114" t="s">
        <v>347</v>
      </c>
      <c r="Q87" s="114" t="s">
        <v>356</v>
      </c>
      <c r="R87" s="114" t="s">
        <v>353</v>
      </c>
      <c r="S87" s="114" t="s">
        <v>378</v>
      </c>
      <c r="T87" s="225"/>
      <c r="U87" s="204" t="s">
        <v>385</v>
      </c>
      <c r="V87" s="41"/>
      <c r="W87" s="227" t="s">
        <v>396</v>
      </c>
      <c r="X87" s="203"/>
      <c r="Y87" s="203" t="s">
        <v>419</v>
      </c>
      <c r="Z87" s="203"/>
      <c r="AA87" s="203"/>
      <c r="AB87" s="203"/>
      <c r="AC87" s="203"/>
      <c r="AD87" s="203"/>
      <c r="AE87" s="203"/>
      <c r="AF87" s="235"/>
      <c r="AG87" s="203" t="s">
        <v>388</v>
      </c>
      <c r="AH87" s="226"/>
      <c r="AI87" s="203" t="s">
        <v>534</v>
      </c>
      <c r="AJ87" s="203"/>
      <c r="AK87" s="203"/>
      <c r="AL87" s="217"/>
      <c r="AM87" s="248">
        <f>PRODUCT(AM86/AL86)</f>
        <v>0.32222222222222224</v>
      </c>
      <c r="AN87" s="248">
        <f>PRODUCT(AN86/AL86)</f>
        <v>1.5444444444444445</v>
      </c>
      <c r="AO87" s="203"/>
      <c r="AP87" s="114"/>
      <c r="AQ87" s="205"/>
      <c r="AR87" s="25"/>
      <c r="AS87" s="25"/>
    </row>
    <row r="88" spans="1:45" ht="15" customHeight="1" x14ac:dyDescent="0.15">
      <c r="A88" s="2"/>
      <c r="B88" s="201">
        <v>2003</v>
      </c>
      <c r="C88" s="114" t="s">
        <v>40</v>
      </c>
      <c r="D88" s="203" t="s">
        <v>129</v>
      </c>
      <c r="E88" s="114"/>
      <c r="F88" s="114">
        <v>21</v>
      </c>
      <c r="G88" s="114">
        <v>5</v>
      </c>
      <c r="H88" s="223">
        <v>0.4</v>
      </c>
      <c r="I88" s="223">
        <v>1.8</v>
      </c>
      <c r="J88" s="223">
        <v>2.2000000000000002</v>
      </c>
      <c r="K88" s="224">
        <v>6.2</v>
      </c>
      <c r="L88" s="41"/>
      <c r="M88" s="206" t="s">
        <v>318</v>
      </c>
      <c r="N88" s="114"/>
      <c r="O88" s="114">
        <v>21</v>
      </c>
      <c r="P88" s="114" t="s">
        <v>346</v>
      </c>
      <c r="Q88" s="114" t="s">
        <v>357</v>
      </c>
      <c r="R88" s="114" t="s">
        <v>352</v>
      </c>
      <c r="S88" s="114" t="s">
        <v>377</v>
      </c>
      <c r="T88" s="225"/>
      <c r="U88" s="204" t="s">
        <v>384</v>
      </c>
      <c r="V88" s="41"/>
      <c r="W88" s="201"/>
      <c r="X88" s="202"/>
      <c r="Y88" s="203"/>
      <c r="Z88" s="203"/>
      <c r="AA88" s="203"/>
      <c r="AB88" s="203"/>
      <c r="AC88" s="203"/>
      <c r="AD88" s="203"/>
      <c r="AE88" s="203"/>
      <c r="AF88" s="235"/>
      <c r="AG88" s="203"/>
      <c r="AH88" s="226"/>
      <c r="AI88" s="203"/>
      <c r="AJ88" s="203"/>
      <c r="AK88" s="203"/>
      <c r="AL88" s="217"/>
      <c r="AM88" s="217"/>
      <c r="AN88" s="217"/>
      <c r="AO88" s="203"/>
      <c r="AP88" s="114"/>
      <c r="AQ88" s="205"/>
      <c r="AR88" s="25"/>
      <c r="AS88" s="25"/>
    </row>
    <row r="89" spans="1:45" ht="15" customHeight="1" x14ac:dyDescent="0.15">
      <c r="A89" s="2"/>
      <c r="B89" s="201">
        <v>2004</v>
      </c>
      <c r="C89" s="114" t="s">
        <v>40</v>
      </c>
      <c r="D89" s="203" t="s">
        <v>129</v>
      </c>
      <c r="E89" s="114"/>
      <c r="F89" s="114">
        <v>22</v>
      </c>
      <c r="G89" s="114">
        <v>7</v>
      </c>
      <c r="H89" s="223">
        <v>0</v>
      </c>
      <c r="I89" s="223">
        <v>1.7142857142857142</v>
      </c>
      <c r="J89" s="223">
        <v>1.7142857142857142</v>
      </c>
      <c r="K89" s="224">
        <v>6.4285714285714288</v>
      </c>
      <c r="L89" s="41"/>
      <c r="M89" s="206" t="s">
        <v>319</v>
      </c>
      <c r="N89" s="114"/>
      <c r="O89" s="114"/>
      <c r="P89" s="114" t="s">
        <v>345</v>
      </c>
      <c r="Q89" s="114" t="s">
        <v>358</v>
      </c>
      <c r="R89" s="114" t="s">
        <v>351</v>
      </c>
      <c r="S89" s="114" t="s">
        <v>361</v>
      </c>
      <c r="T89" s="225"/>
      <c r="U89" s="204" t="s">
        <v>383</v>
      </c>
      <c r="V89" s="41"/>
      <c r="W89" s="227" t="s">
        <v>307</v>
      </c>
      <c r="X89" s="202"/>
      <c r="Y89" s="203"/>
      <c r="Z89" s="203"/>
      <c r="AA89" s="203"/>
      <c r="AB89" s="203"/>
      <c r="AC89" s="203"/>
      <c r="AD89" s="203"/>
      <c r="AE89" s="203"/>
      <c r="AF89" s="235"/>
      <c r="AG89" s="225"/>
      <c r="AH89" s="226"/>
      <c r="AI89" s="203" t="s">
        <v>565</v>
      </c>
      <c r="AJ89" s="203"/>
      <c r="AK89" s="203"/>
      <c r="AL89" s="217">
        <v>39</v>
      </c>
      <c r="AM89" s="217">
        <v>8</v>
      </c>
      <c r="AN89" s="217">
        <v>67</v>
      </c>
      <c r="AO89" s="203"/>
      <c r="AP89" s="253">
        <f>PRODUCT(AL89/AL95)</f>
        <v>0.24074074074074073</v>
      </c>
      <c r="AQ89" s="205"/>
      <c r="AR89" s="25"/>
      <c r="AS89" s="25"/>
    </row>
    <row r="90" spans="1:45" ht="15" customHeight="1" x14ac:dyDescent="0.15">
      <c r="A90" s="2"/>
      <c r="B90" s="201">
        <v>2005</v>
      </c>
      <c r="C90" s="114" t="s">
        <v>93</v>
      </c>
      <c r="D90" s="203" t="s">
        <v>129</v>
      </c>
      <c r="E90" s="114"/>
      <c r="F90" s="114">
        <v>23</v>
      </c>
      <c r="G90" s="114">
        <v>7</v>
      </c>
      <c r="H90" s="223">
        <v>0</v>
      </c>
      <c r="I90" s="223">
        <v>0.8571428571428571</v>
      </c>
      <c r="J90" s="223">
        <v>0.8571428571428571</v>
      </c>
      <c r="K90" s="224">
        <v>4.8571428571428568</v>
      </c>
      <c r="L90" s="41"/>
      <c r="M90" s="206" t="s">
        <v>320</v>
      </c>
      <c r="N90" s="114"/>
      <c r="O90" s="114"/>
      <c r="P90" s="114" t="s">
        <v>344</v>
      </c>
      <c r="Q90" s="114" t="s">
        <v>359</v>
      </c>
      <c r="R90" s="114" t="s">
        <v>350</v>
      </c>
      <c r="S90" s="114" t="s">
        <v>376</v>
      </c>
      <c r="T90" s="225"/>
      <c r="U90" s="204" t="s">
        <v>382</v>
      </c>
      <c r="V90" s="41"/>
      <c r="W90" s="227" t="s">
        <v>396</v>
      </c>
      <c r="X90" s="202"/>
      <c r="Y90" s="202" t="s">
        <v>436</v>
      </c>
      <c r="Z90" s="203"/>
      <c r="AA90" s="203"/>
      <c r="AB90" s="203"/>
      <c r="AC90" s="203"/>
      <c r="AD90" s="203"/>
      <c r="AE90" s="203"/>
      <c r="AF90" s="203"/>
      <c r="AG90" s="203" t="s">
        <v>406</v>
      </c>
      <c r="AH90" s="224">
        <v>1.5151515151515151</v>
      </c>
      <c r="AI90" s="203" t="s">
        <v>534</v>
      </c>
      <c r="AJ90" s="203"/>
      <c r="AK90" s="203"/>
      <c r="AL90" s="217"/>
      <c r="AM90" s="248">
        <f>PRODUCT(AM89/AL89)</f>
        <v>0.20512820512820512</v>
      </c>
      <c r="AN90" s="248">
        <f>PRODUCT(AN89/AL89)</f>
        <v>1.7179487179487178</v>
      </c>
      <c r="AO90" s="203"/>
      <c r="AP90" s="114"/>
      <c r="AQ90" s="205"/>
      <c r="AR90" s="25"/>
      <c r="AS90" s="25"/>
    </row>
    <row r="91" spans="1:45" ht="15" customHeight="1" x14ac:dyDescent="0.15">
      <c r="A91" s="2"/>
      <c r="B91" s="201">
        <v>2006</v>
      </c>
      <c r="C91" s="114" t="s">
        <v>30</v>
      </c>
      <c r="D91" s="203" t="s">
        <v>129</v>
      </c>
      <c r="E91" s="114"/>
      <c r="F91" s="114">
        <v>24</v>
      </c>
      <c r="G91" s="114">
        <v>13</v>
      </c>
      <c r="H91" s="223">
        <v>0.46153846153846156</v>
      </c>
      <c r="I91" s="223">
        <v>2.0769230769230771</v>
      </c>
      <c r="J91" s="223">
        <v>2.5384615384615383</v>
      </c>
      <c r="K91" s="224">
        <v>7.1538461538461542</v>
      </c>
      <c r="L91" s="41"/>
      <c r="M91" s="206" t="s">
        <v>321</v>
      </c>
      <c r="N91" s="114"/>
      <c r="O91" s="114"/>
      <c r="P91" s="114" t="s">
        <v>343</v>
      </c>
      <c r="Q91" s="223" t="s">
        <v>344</v>
      </c>
      <c r="R91" s="114" t="s">
        <v>337</v>
      </c>
      <c r="S91" s="114" t="s">
        <v>375</v>
      </c>
      <c r="T91" s="225"/>
      <c r="U91" s="204" t="s">
        <v>363</v>
      </c>
      <c r="V91" s="41"/>
      <c r="W91" s="227" t="s">
        <v>397</v>
      </c>
      <c r="X91" s="202"/>
      <c r="Y91" s="202" t="s">
        <v>389</v>
      </c>
      <c r="Z91" s="203"/>
      <c r="AA91" s="203"/>
      <c r="AB91" s="203"/>
      <c r="AC91" s="203"/>
      <c r="AD91" s="203"/>
      <c r="AE91" s="203"/>
      <c r="AF91" s="203"/>
      <c r="AG91" s="203" t="s">
        <v>407</v>
      </c>
      <c r="AH91" s="224">
        <v>1.7543859649122806</v>
      </c>
      <c r="AI91" s="203"/>
      <c r="AJ91" s="203"/>
      <c r="AK91" s="203"/>
      <c r="AL91" s="217"/>
      <c r="AM91" s="217"/>
      <c r="AN91" s="217"/>
      <c r="AO91" s="203"/>
      <c r="AP91" s="114"/>
      <c r="AQ91" s="205"/>
      <c r="AR91" s="25"/>
      <c r="AS91" s="25"/>
    </row>
    <row r="92" spans="1:45" ht="15" customHeight="1" x14ac:dyDescent="0.15">
      <c r="A92" s="2"/>
      <c r="B92" s="201">
        <v>2007</v>
      </c>
      <c r="C92" s="114" t="s">
        <v>40</v>
      </c>
      <c r="D92" s="203" t="s">
        <v>129</v>
      </c>
      <c r="E92" s="114"/>
      <c r="F92" s="114">
        <v>25</v>
      </c>
      <c r="G92" s="114">
        <v>7</v>
      </c>
      <c r="H92" s="223">
        <v>0</v>
      </c>
      <c r="I92" s="223">
        <v>1.8571428571428572</v>
      </c>
      <c r="J92" s="223">
        <v>1.8571428571428572</v>
      </c>
      <c r="K92" s="224">
        <v>6.7142857142857144</v>
      </c>
      <c r="L92" s="41"/>
      <c r="M92" s="206" t="s">
        <v>322</v>
      </c>
      <c r="N92" s="114"/>
      <c r="O92" s="114"/>
      <c r="P92" s="114" t="s">
        <v>342</v>
      </c>
      <c r="Q92" s="223" t="s">
        <v>360</v>
      </c>
      <c r="R92" s="114" t="s">
        <v>349</v>
      </c>
      <c r="S92" s="114" t="s">
        <v>374</v>
      </c>
      <c r="T92" s="225"/>
      <c r="U92" s="204" t="s">
        <v>381</v>
      </c>
      <c r="V92" s="41"/>
      <c r="W92" s="227"/>
      <c r="X92" s="202"/>
      <c r="Y92" s="203"/>
      <c r="Z92" s="203"/>
      <c r="AA92" s="203"/>
      <c r="AB92" s="203"/>
      <c r="AC92" s="203"/>
      <c r="AD92" s="203"/>
      <c r="AE92" s="203"/>
      <c r="AF92" s="203"/>
      <c r="AG92" s="203"/>
      <c r="AH92" s="230"/>
      <c r="AI92" s="203" t="s">
        <v>533</v>
      </c>
      <c r="AJ92" s="203"/>
      <c r="AK92" s="203"/>
      <c r="AL92" s="217">
        <v>33</v>
      </c>
      <c r="AM92" s="217">
        <v>10</v>
      </c>
      <c r="AN92" s="217">
        <v>43</v>
      </c>
      <c r="AO92" s="203"/>
      <c r="AP92" s="253">
        <f>PRODUCT(AL92/AL95)</f>
        <v>0.20370370370370369</v>
      </c>
      <c r="AQ92" s="205"/>
      <c r="AR92" s="25"/>
      <c r="AS92" s="25"/>
    </row>
    <row r="93" spans="1:45" ht="15" customHeight="1" x14ac:dyDescent="0.15">
      <c r="A93" s="2"/>
      <c r="B93" s="201">
        <v>2008</v>
      </c>
      <c r="C93" s="114" t="s">
        <v>29</v>
      </c>
      <c r="D93" s="203" t="s">
        <v>127</v>
      </c>
      <c r="E93" s="114"/>
      <c r="F93" s="114">
        <v>26</v>
      </c>
      <c r="G93" s="212">
        <v>13</v>
      </c>
      <c r="H93" s="223">
        <v>0.30769230769230771</v>
      </c>
      <c r="I93" s="223">
        <v>1.1538461538461537</v>
      </c>
      <c r="J93" s="240">
        <v>1.4615384615384615</v>
      </c>
      <c r="K93" s="224">
        <v>5.6923076923076925</v>
      </c>
      <c r="L93" s="41"/>
      <c r="M93" s="206" t="s">
        <v>323</v>
      </c>
      <c r="N93" s="114"/>
      <c r="O93" s="114"/>
      <c r="P93" s="114" t="s">
        <v>341</v>
      </c>
      <c r="Q93" s="223" t="s">
        <v>361</v>
      </c>
      <c r="R93" s="114" t="s">
        <v>348</v>
      </c>
      <c r="S93" s="114" t="s">
        <v>338</v>
      </c>
      <c r="T93" s="225"/>
      <c r="U93" s="204" t="s">
        <v>380</v>
      </c>
      <c r="V93" s="41"/>
      <c r="W93" s="206" t="s">
        <v>420</v>
      </c>
      <c r="X93" s="202"/>
      <c r="Y93" s="203"/>
      <c r="Z93" s="203"/>
      <c r="AA93" s="203"/>
      <c r="AB93" s="203"/>
      <c r="AC93" s="203"/>
      <c r="AD93" s="203"/>
      <c r="AE93" s="202"/>
      <c r="AF93" s="235"/>
      <c r="AG93" s="225"/>
      <c r="AH93" s="230"/>
      <c r="AI93" s="203" t="s">
        <v>534</v>
      </c>
      <c r="AJ93" s="203"/>
      <c r="AK93" s="203"/>
      <c r="AL93" s="217"/>
      <c r="AM93" s="248">
        <f>PRODUCT(AM92/AL92)</f>
        <v>0.30303030303030304</v>
      </c>
      <c r="AN93" s="248">
        <f>PRODUCT(AN92/AL92)</f>
        <v>1.303030303030303</v>
      </c>
      <c r="AO93" s="203"/>
      <c r="AP93" s="203"/>
      <c r="AQ93" s="205"/>
      <c r="AR93" s="25"/>
      <c r="AS93" s="25"/>
    </row>
    <row r="94" spans="1:45" ht="15" customHeight="1" x14ac:dyDescent="0.15">
      <c r="A94" s="2"/>
      <c r="B94" s="201">
        <v>2009</v>
      </c>
      <c r="C94" s="114" t="s">
        <v>34</v>
      </c>
      <c r="D94" s="203" t="s">
        <v>127</v>
      </c>
      <c r="E94" s="114"/>
      <c r="F94" s="114">
        <v>27</v>
      </c>
      <c r="G94" s="114">
        <v>10</v>
      </c>
      <c r="H94" s="223">
        <v>0.3</v>
      </c>
      <c r="I94" s="240">
        <v>2.5</v>
      </c>
      <c r="J94" s="223">
        <v>2.8</v>
      </c>
      <c r="K94" s="224">
        <v>6.8</v>
      </c>
      <c r="L94" s="41"/>
      <c r="M94" s="206" t="s">
        <v>324</v>
      </c>
      <c r="N94" s="114"/>
      <c r="O94" s="114"/>
      <c r="P94" s="114" t="s">
        <v>340</v>
      </c>
      <c r="Q94" s="223" t="s">
        <v>362</v>
      </c>
      <c r="R94" s="114" t="s">
        <v>126</v>
      </c>
      <c r="S94" s="114" t="s">
        <v>373</v>
      </c>
      <c r="T94" s="225"/>
      <c r="U94" s="204" t="s">
        <v>373</v>
      </c>
      <c r="V94" s="41"/>
      <c r="W94" s="227" t="s">
        <v>396</v>
      </c>
      <c r="X94" s="202"/>
      <c r="Y94" s="203" t="s">
        <v>427</v>
      </c>
      <c r="Z94" s="203"/>
      <c r="AA94" s="203"/>
      <c r="AB94" s="203"/>
      <c r="AC94" s="203"/>
      <c r="AD94" s="203"/>
      <c r="AE94" s="202"/>
      <c r="AF94" s="235"/>
      <c r="AG94" s="202" t="s">
        <v>434</v>
      </c>
      <c r="AH94" s="224">
        <v>1.639344262295082</v>
      </c>
      <c r="AI94" s="203"/>
      <c r="AJ94" s="203"/>
      <c r="AK94" s="203"/>
      <c r="AL94" s="203"/>
      <c r="AM94" s="202"/>
      <c r="AN94" s="203"/>
      <c r="AO94" s="203"/>
      <c r="AP94" s="203"/>
      <c r="AQ94" s="205"/>
      <c r="AR94" s="25"/>
      <c r="AS94" s="25"/>
    </row>
    <row r="95" spans="1:45" ht="15" customHeight="1" x14ac:dyDescent="0.15">
      <c r="A95" s="2"/>
      <c r="B95" s="201">
        <v>2010</v>
      </c>
      <c r="C95" s="114" t="s">
        <v>29</v>
      </c>
      <c r="D95" s="203" t="s">
        <v>130</v>
      </c>
      <c r="E95" s="114"/>
      <c r="F95" s="114">
        <v>28</v>
      </c>
      <c r="G95" s="212">
        <v>11</v>
      </c>
      <c r="H95" s="223">
        <v>9.0909090909090912E-2</v>
      </c>
      <c r="I95" s="223">
        <v>1.9090909090909092</v>
      </c>
      <c r="J95" s="223">
        <v>2</v>
      </c>
      <c r="K95" s="224">
        <v>5.9090909090909092</v>
      </c>
      <c r="L95" s="41"/>
      <c r="M95" s="206" t="s">
        <v>325</v>
      </c>
      <c r="N95" s="114"/>
      <c r="O95" s="114"/>
      <c r="P95" s="114" t="s">
        <v>339</v>
      </c>
      <c r="Q95" s="223" t="s">
        <v>370</v>
      </c>
      <c r="R95" s="114" t="s">
        <v>93</v>
      </c>
      <c r="S95" s="114" t="s">
        <v>372</v>
      </c>
      <c r="T95" s="225"/>
      <c r="U95" s="204" t="s">
        <v>248</v>
      </c>
      <c r="V95" s="41"/>
      <c r="W95" s="227" t="s">
        <v>397</v>
      </c>
      <c r="X95" s="202"/>
      <c r="Y95" s="203" t="s">
        <v>428</v>
      </c>
      <c r="Z95" s="203"/>
      <c r="AA95" s="203"/>
      <c r="AB95" s="203"/>
      <c r="AC95" s="203"/>
      <c r="AD95" s="203"/>
      <c r="AE95" s="202"/>
      <c r="AF95" s="228"/>
      <c r="AG95" s="202" t="s">
        <v>435</v>
      </c>
      <c r="AH95" s="224">
        <v>1.9607843137254901</v>
      </c>
      <c r="AI95" s="203" t="s">
        <v>7</v>
      </c>
      <c r="AJ95" s="203"/>
      <c r="AK95" s="203"/>
      <c r="AL95" s="203">
        <v>162</v>
      </c>
      <c r="AM95" s="203">
        <v>47</v>
      </c>
      <c r="AN95" s="203">
        <v>249</v>
      </c>
      <c r="AO95" s="203"/>
      <c r="AP95" s="203"/>
      <c r="AQ95" s="205"/>
      <c r="AR95" s="25"/>
      <c r="AS95" s="25"/>
    </row>
    <row r="96" spans="1:45" ht="15" customHeight="1" x14ac:dyDescent="0.15">
      <c r="A96" s="2"/>
      <c r="B96" s="201">
        <v>2011</v>
      </c>
      <c r="C96" s="114" t="s">
        <v>32</v>
      </c>
      <c r="D96" s="203" t="s">
        <v>130</v>
      </c>
      <c r="E96" s="114"/>
      <c r="F96" s="114">
        <v>29</v>
      </c>
      <c r="G96" s="114">
        <v>12</v>
      </c>
      <c r="H96" s="223">
        <v>0</v>
      </c>
      <c r="I96" s="223">
        <v>1.9166666666666667</v>
      </c>
      <c r="J96" s="223">
        <v>1.9166666666666667</v>
      </c>
      <c r="K96" s="224">
        <v>6</v>
      </c>
      <c r="L96" s="41"/>
      <c r="M96" s="206" t="s">
        <v>326</v>
      </c>
      <c r="N96" s="114"/>
      <c r="O96" s="114"/>
      <c r="P96" s="114" t="s">
        <v>338</v>
      </c>
      <c r="Q96" s="223" t="s">
        <v>369</v>
      </c>
      <c r="R96" s="114" t="s">
        <v>40</v>
      </c>
      <c r="S96" s="114" t="s">
        <v>371</v>
      </c>
      <c r="T96" s="225"/>
      <c r="U96" s="204" t="s">
        <v>348</v>
      </c>
      <c r="V96" s="41"/>
      <c r="W96" s="206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34"/>
      <c r="AI96" s="203" t="s">
        <v>534</v>
      </c>
      <c r="AJ96" s="203"/>
      <c r="AK96" s="203"/>
      <c r="AL96" s="203"/>
      <c r="AM96" s="248">
        <f>PRODUCT(AM95/AL95)</f>
        <v>0.29012345679012347</v>
      </c>
      <c r="AN96" s="248">
        <f>PRODUCT(AN95/AL95)</f>
        <v>1.537037037037037</v>
      </c>
      <c r="AO96" s="203"/>
      <c r="AP96" s="203"/>
      <c r="AQ96" s="205"/>
      <c r="AR96" s="25"/>
      <c r="AS96" s="25"/>
    </row>
    <row r="97" spans="1:45" ht="15" customHeight="1" x14ac:dyDescent="0.15">
      <c r="A97" s="2"/>
      <c r="B97" s="201">
        <v>2012</v>
      </c>
      <c r="C97" s="114" t="s">
        <v>32</v>
      </c>
      <c r="D97" s="203" t="s">
        <v>130</v>
      </c>
      <c r="E97" s="114"/>
      <c r="F97" s="114">
        <v>30</v>
      </c>
      <c r="G97" s="114">
        <v>12</v>
      </c>
      <c r="H97" s="223">
        <v>0.5</v>
      </c>
      <c r="I97" s="223">
        <v>2</v>
      </c>
      <c r="J97" s="223">
        <v>2.5</v>
      </c>
      <c r="K97" s="224">
        <v>7.833333333333333</v>
      </c>
      <c r="L97" s="41"/>
      <c r="M97" s="206" t="s">
        <v>327</v>
      </c>
      <c r="N97" s="114"/>
      <c r="O97" s="114"/>
      <c r="P97" s="114" t="s">
        <v>337</v>
      </c>
      <c r="Q97" s="223" t="s">
        <v>368</v>
      </c>
      <c r="R97" s="114" t="s">
        <v>32</v>
      </c>
      <c r="S97" s="114" t="s">
        <v>126</v>
      </c>
      <c r="T97" s="225"/>
      <c r="U97" s="204" t="s">
        <v>31</v>
      </c>
      <c r="V97" s="41"/>
      <c r="W97" s="206" t="s">
        <v>421</v>
      </c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34"/>
      <c r="AI97" s="203"/>
      <c r="AJ97" s="203"/>
      <c r="AK97" s="203"/>
      <c r="AL97" s="203"/>
      <c r="AM97" s="202"/>
      <c r="AN97" s="203"/>
      <c r="AO97" s="203"/>
      <c r="AP97" s="203"/>
      <c r="AQ97" s="205"/>
      <c r="AR97" s="25"/>
      <c r="AS97" s="25"/>
    </row>
    <row r="98" spans="1:45" ht="15" customHeight="1" x14ac:dyDescent="0.15">
      <c r="A98" s="2"/>
      <c r="B98" s="201">
        <v>2013</v>
      </c>
      <c r="C98" s="114" t="s">
        <v>32</v>
      </c>
      <c r="D98" s="203" t="s">
        <v>130</v>
      </c>
      <c r="E98" s="114"/>
      <c r="F98" s="114">
        <v>31</v>
      </c>
      <c r="G98" s="114">
        <v>11</v>
      </c>
      <c r="H98" s="223">
        <v>0.36363636363636365</v>
      </c>
      <c r="I98" s="223">
        <v>2.2727272727272729</v>
      </c>
      <c r="J98" s="223">
        <v>2.6363636363636362</v>
      </c>
      <c r="K98" s="224">
        <v>7.2727272727272725</v>
      </c>
      <c r="L98" s="41"/>
      <c r="M98" s="206" t="s">
        <v>328</v>
      </c>
      <c r="N98" s="114"/>
      <c r="O98" s="114"/>
      <c r="P98" s="114" t="s">
        <v>336</v>
      </c>
      <c r="Q98" s="223" t="s">
        <v>367</v>
      </c>
      <c r="R98" s="242" t="s">
        <v>29</v>
      </c>
      <c r="S98" s="242" t="s">
        <v>39</v>
      </c>
      <c r="T98" s="246"/>
      <c r="U98" s="243" t="s">
        <v>30</v>
      </c>
      <c r="V98" s="41"/>
      <c r="W98" s="227" t="s">
        <v>392</v>
      </c>
      <c r="X98" s="221"/>
      <c r="Y98" s="203" t="s">
        <v>429</v>
      </c>
      <c r="Z98" s="203"/>
      <c r="AA98" s="203"/>
      <c r="AB98" s="203"/>
      <c r="AC98" s="203"/>
      <c r="AD98" s="203"/>
      <c r="AE98" s="202"/>
      <c r="AF98" s="235"/>
      <c r="AG98" s="202" t="s">
        <v>422</v>
      </c>
      <c r="AH98" s="224">
        <f>PRODUCT(500/87)</f>
        <v>5.7471264367816088</v>
      </c>
      <c r="AI98" s="203"/>
      <c r="AJ98" s="203"/>
      <c r="AK98" s="203"/>
      <c r="AL98" s="203"/>
      <c r="AM98" s="202"/>
      <c r="AN98" s="203"/>
      <c r="AO98" s="203"/>
      <c r="AP98" s="203"/>
      <c r="AQ98" s="205"/>
      <c r="AR98" s="25"/>
      <c r="AS98" s="25"/>
    </row>
    <row r="99" spans="1:45" ht="15" customHeight="1" x14ac:dyDescent="0.15">
      <c r="A99" s="2"/>
      <c r="B99" s="201">
        <v>2014</v>
      </c>
      <c r="C99" s="114" t="s">
        <v>32</v>
      </c>
      <c r="D99" s="203" t="s">
        <v>130</v>
      </c>
      <c r="E99" s="114"/>
      <c r="F99" s="114">
        <v>32</v>
      </c>
      <c r="G99" s="114">
        <v>10</v>
      </c>
      <c r="H99" s="223">
        <v>0.2</v>
      </c>
      <c r="I99" s="223">
        <v>1</v>
      </c>
      <c r="J99" s="223">
        <v>1.2</v>
      </c>
      <c r="K99" s="224">
        <v>5.6</v>
      </c>
      <c r="L99" s="41"/>
      <c r="M99" s="206" t="s">
        <v>329</v>
      </c>
      <c r="N99" s="114"/>
      <c r="O99" s="114"/>
      <c r="P99" s="114" t="s">
        <v>335</v>
      </c>
      <c r="Q99" s="223" t="s">
        <v>366</v>
      </c>
      <c r="R99" s="114" t="s">
        <v>29</v>
      </c>
      <c r="S99" s="114" t="s">
        <v>39</v>
      </c>
      <c r="T99" s="225"/>
      <c r="U99" s="204" t="s">
        <v>30</v>
      </c>
      <c r="V99" s="41"/>
      <c r="W99" s="227" t="s">
        <v>393</v>
      </c>
      <c r="X99" s="221"/>
      <c r="Y99" s="203" t="s">
        <v>430</v>
      </c>
      <c r="Z99" s="203"/>
      <c r="AA99" s="203"/>
      <c r="AB99" s="203"/>
      <c r="AC99" s="203"/>
      <c r="AD99" s="203"/>
      <c r="AE99" s="202"/>
      <c r="AF99" s="228"/>
      <c r="AG99" s="202" t="s">
        <v>423</v>
      </c>
      <c r="AH99" s="224">
        <f>PRODUCT(600/100)</f>
        <v>6</v>
      </c>
      <c r="AI99" s="203"/>
      <c r="AJ99" s="203"/>
      <c r="AK99" s="203"/>
      <c r="AL99" s="203"/>
      <c r="AM99" s="202"/>
      <c r="AN99" s="203"/>
      <c r="AO99" s="203"/>
      <c r="AP99" s="203"/>
      <c r="AQ99" s="205"/>
      <c r="AR99" s="25"/>
      <c r="AS99" s="25"/>
    </row>
    <row r="100" spans="1:45" ht="15" customHeight="1" x14ac:dyDescent="0.15">
      <c r="A100" s="2"/>
      <c r="B100" s="201">
        <v>2015</v>
      </c>
      <c r="C100" s="114" t="s">
        <v>32</v>
      </c>
      <c r="D100" s="203" t="s">
        <v>130</v>
      </c>
      <c r="E100" s="114"/>
      <c r="F100" s="114">
        <v>33</v>
      </c>
      <c r="G100" s="114">
        <v>11</v>
      </c>
      <c r="H100" s="223">
        <v>0.18181818181818182</v>
      </c>
      <c r="I100" s="223">
        <v>1.2727272727272727</v>
      </c>
      <c r="J100" s="223">
        <v>1.4545454545454546</v>
      </c>
      <c r="K100" s="241">
        <v>5.3636363636363633</v>
      </c>
      <c r="L100" s="41"/>
      <c r="M100" s="206" t="s">
        <v>330</v>
      </c>
      <c r="N100" s="114"/>
      <c r="O100" s="114"/>
      <c r="P100" s="114" t="s">
        <v>126</v>
      </c>
      <c r="Q100" s="223" t="s">
        <v>350</v>
      </c>
      <c r="R100" s="114" t="s">
        <v>29</v>
      </c>
      <c r="S100" s="114" t="s">
        <v>93</v>
      </c>
      <c r="T100" s="225"/>
      <c r="U100" s="204" t="s">
        <v>30</v>
      </c>
      <c r="V100" s="41"/>
      <c r="W100" s="227" t="s">
        <v>394</v>
      </c>
      <c r="X100" s="221"/>
      <c r="Y100" s="221" t="s">
        <v>431</v>
      </c>
      <c r="Z100" s="221"/>
      <c r="AA100" s="221"/>
      <c r="AB100" s="221"/>
      <c r="AC100" s="221"/>
      <c r="AD100" s="221"/>
      <c r="AE100" s="221"/>
      <c r="AF100" s="225"/>
      <c r="AG100" s="202" t="s">
        <v>424</v>
      </c>
      <c r="AH100" s="224">
        <f>PRODUCT(700/113)</f>
        <v>6.1946902654867255</v>
      </c>
      <c r="AI100" s="203"/>
      <c r="AJ100" s="203"/>
      <c r="AK100" s="203"/>
      <c r="AL100" s="203"/>
      <c r="AM100" s="202"/>
      <c r="AN100" s="203"/>
      <c r="AO100" s="203"/>
      <c r="AP100" s="203"/>
      <c r="AQ100" s="205"/>
      <c r="AR100" s="25"/>
      <c r="AS100" s="25"/>
    </row>
    <row r="101" spans="1:45" ht="15" customHeight="1" x14ac:dyDescent="0.15">
      <c r="A101" s="2"/>
      <c r="B101" s="201">
        <v>2016</v>
      </c>
      <c r="C101" s="114" t="s">
        <v>29</v>
      </c>
      <c r="D101" s="203" t="s">
        <v>130</v>
      </c>
      <c r="E101" s="114"/>
      <c r="F101" s="114">
        <v>34</v>
      </c>
      <c r="G101" s="114">
        <v>11</v>
      </c>
      <c r="H101" s="223">
        <v>0.36363636363636365</v>
      </c>
      <c r="I101" s="223">
        <v>1.4545454545454546</v>
      </c>
      <c r="J101" s="223">
        <v>1.8181818181818181</v>
      </c>
      <c r="K101" s="224">
        <v>6.9090909090909092</v>
      </c>
      <c r="L101" s="41"/>
      <c r="M101" s="206" t="s">
        <v>331</v>
      </c>
      <c r="N101" s="114"/>
      <c r="O101" s="114"/>
      <c r="P101" s="242" t="s">
        <v>93</v>
      </c>
      <c r="Q101" s="223" t="s">
        <v>365</v>
      </c>
      <c r="R101" s="114" t="s">
        <v>29</v>
      </c>
      <c r="S101" s="114" t="s">
        <v>39</v>
      </c>
      <c r="T101" s="225"/>
      <c r="U101" s="204" t="s">
        <v>30</v>
      </c>
      <c r="V101" s="41"/>
      <c r="W101" s="227" t="s">
        <v>395</v>
      </c>
      <c r="X101" s="221"/>
      <c r="Y101" s="221" t="s">
        <v>432</v>
      </c>
      <c r="Z101" s="221"/>
      <c r="AA101" s="221"/>
      <c r="AB101" s="221"/>
      <c r="AC101" s="221"/>
      <c r="AD101" s="221"/>
      <c r="AE101" s="221"/>
      <c r="AF101" s="225"/>
      <c r="AG101" s="202" t="s">
        <v>425</v>
      </c>
      <c r="AH101" s="224">
        <f>PRODUCT(800/131)</f>
        <v>6.106870229007634</v>
      </c>
      <c r="AI101" s="203"/>
      <c r="AJ101" s="203"/>
      <c r="AK101" s="203"/>
      <c r="AL101" s="203"/>
      <c r="AM101" s="202"/>
      <c r="AN101" s="203"/>
      <c r="AO101" s="203"/>
      <c r="AP101" s="203"/>
      <c r="AQ101" s="205"/>
      <c r="AR101" s="25"/>
      <c r="AS101" s="25"/>
    </row>
    <row r="102" spans="1:45" ht="15" customHeight="1" x14ac:dyDescent="0.15">
      <c r="A102" s="2"/>
      <c r="B102" s="201">
        <v>2017</v>
      </c>
      <c r="C102" s="114" t="s">
        <v>29</v>
      </c>
      <c r="D102" s="203" t="s">
        <v>130</v>
      </c>
      <c r="E102" s="114"/>
      <c r="F102" s="114">
        <v>35</v>
      </c>
      <c r="G102" s="114">
        <v>2</v>
      </c>
      <c r="H102" s="223">
        <v>0</v>
      </c>
      <c r="I102" s="223">
        <v>0</v>
      </c>
      <c r="J102" s="223">
        <v>0</v>
      </c>
      <c r="K102" s="224">
        <v>3</v>
      </c>
      <c r="L102" s="41"/>
      <c r="M102" s="206" t="s">
        <v>332</v>
      </c>
      <c r="N102" s="114"/>
      <c r="O102" s="114"/>
      <c r="P102" s="114" t="s">
        <v>93</v>
      </c>
      <c r="Q102" s="223" t="s">
        <v>364</v>
      </c>
      <c r="R102" s="114" t="s">
        <v>29</v>
      </c>
      <c r="S102" s="114" t="s">
        <v>39</v>
      </c>
      <c r="T102" s="225"/>
      <c r="U102" s="204" t="s">
        <v>31</v>
      </c>
      <c r="V102" s="41"/>
      <c r="W102" s="227" t="s">
        <v>398</v>
      </c>
      <c r="X102" s="221"/>
      <c r="Y102" s="221" t="s">
        <v>433</v>
      </c>
      <c r="Z102" s="221"/>
      <c r="AA102" s="221"/>
      <c r="AB102" s="221"/>
      <c r="AC102" s="221"/>
      <c r="AD102" s="221"/>
      <c r="AE102" s="221"/>
      <c r="AF102" s="225"/>
      <c r="AG102" s="202" t="s">
        <v>426</v>
      </c>
      <c r="AH102" s="224">
        <f>PRODUCT(900/146)</f>
        <v>6.1643835616438354</v>
      </c>
      <c r="AI102" s="203"/>
      <c r="AJ102" s="203"/>
      <c r="AK102" s="203"/>
      <c r="AL102" s="203"/>
      <c r="AM102" s="202"/>
      <c r="AN102" s="203"/>
      <c r="AO102" s="203"/>
      <c r="AP102" s="203"/>
      <c r="AQ102" s="205"/>
      <c r="AR102" s="25"/>
      <c r="AS102" s="25"/>
    </row>
    <row r="103" spans="1:45" ht="15" customHeight="1" x14ac:dyDescent="0.15">
      <c r="A103" s="2"/>
      <c r="B103" s="201">
        <v>2018</v>
      </c>
      <c r="C103" s="114" t="s">
        <v>30</v>
      </c>
      <c r="D103" s="203" t="s">
        <v>130</v>
      </c>
      <c r="E103" s="114"/>
      <c r="F103" s="114">
        <v>36</v>
      </c>
      <c r="G103" s="114">
        <v>2</v>
      </c>
      <c r="H103" s="240">
        <v>2</v>
      </c>
      <c r="I103" s="223">
        <v>0.5</v>
      </c>
      <c r="J103" s="223">
        <v>2.5</v>
      </c>
      <c r="K103" s="224">
        <v>4</v>
      </c>
      <c r="L103" s="41"/>
      <c r="M103" s="206" t="s">
        <v>333</v>
      </c>
      <c r="N103" s="114"/>
      <c r="O103" s="114"/>
      <c r="P103" s="114" t="s">
        <v>33</v>
      </c>
      <c r="Q103" s="223" t="s">
        <v>363</v>
      </c>
      <c r="R103" s="114" t="s">
        <v>29</v>
      </c>
      <c r="S103" s="114" t="s">
        <v>93</v>
      </c>
      <c r="T103" s="225"/>
      <c r="U103" s="204" t="s">
        <v>31</v>
      </c>
      <c r="V103" s="41"/>
      <c r="W103" s="239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34"/>
      <c r="AI103" s="203"/>
      <c r="AJ103" s="203"/>
      <c r="AK103" s="203"/>
      <c r="AL103" s="203"/>
      <c r="AM103" s="202"/>
      <c r="AN103" s="203"/>
      <c r="AO103" s="203"/>
      <c r="AP103" s="203"/>
      <c r="AQ103" s="205"/>
      <c r="AR103" s="25"/>
      <c r="AS103" s="25"/>
    </row>
    <row r="104" spans="1:45" ht="15" customHeight="1" x14ac:dyDescent="0.15">
      <c r="A104" s="2"/>
      <c r="B104" s="201">
        <v>2019</v>
      </c>
      <c r="C104" s="114" t="s">
        <v>34</v>
      </c>
      <c r="D104" s="203" t="s">
        <v>130</v>
      </c>
      <c r="E104" s="114"/>
      <c r="F104" s="114">
        <v>37</v>
      </c>
      <c r="G104" s="114">
        <v>8</v>
      </c>
      <c r="H104" s="223">
        <v>0.75</v>
      </c>
      <c r="I104" s="223">
        <v>0.625</v>
      </c>
      <c r="J104" s="223">
        <v>1.375</v>
      </c>
      <c r="K104" s="224">
        <v>5.875</v>
      </c>
      <c r="L104" s="41"/>
      <c r="M104" s="206" t="s">
        <v>334</v>
      </c>
      <c r="N104" s="114"/>
      <c r="O104" s="114"/>
      <c r="P104" s="114" t="s">
        <v>93</v>
      </c>
      <c r="Q104" s="240" t="s">
        <v>292</v>
      </c>
      <c r="R104" s="114" t="s">
        <v>29</v>
      </c>
      <c r="S104" s="114" t="s">
        <v>39</v>
      </c>
      <c r="T104" s="225"/>
      <c r="U104" s="204" t="s">
        <v>31</v>
      </c>
      <c r="V104" s="41"/>
      <c r="W104" s="239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34"/>
      <c r="AI104" s="203"/>
      <c r="AJ104" s="203"/>
      <c r="AK104" s="203"/>
      <c r="AL104" s="203"/>
      <c r="AM104" s="202"/>
      <c r="AN104" s="203"/>
      <c r="AO104" s="203"/>
      <c r="AP104" s="203"/>
      <c r="AQ104" s="205"/>
      <c r="AR104" s="25"/>
      <c r="AS104" s="25"/>
    </row>
    <row r="105" spans="1:45" ht="15" customHeight="1" x14ac:dyDescent="0.15">
      <c r="A105" s="2"/>
      <c r="B105" s="201">
        <v>2020</v>
      </c>
      <c r="C105" s="114" t="s">
        <v>93</v>
      </c>
      <c r="D105" s="203" t="s">
        <v>127</v>
      </c>
      <c r="E105" s="114"/>
      <c r="F105" s="114">
        <v>38</v>
      </c>
      <c r="G105" s="114">
        <v>2</v>
      </c>
      <c r="H105" s="223" t="e">
        <f>PRODUCT((V29+W29)/U29)</f>
        <v>#DIV/0!</v>
      </c>
      <c r="I105" s="223" t="e">
        <f>PRODUCT(X29/U29)</f>
        <v>#DIV/0!</v>
      </c>
      <c r="J105" s="223" t="e">
        <f>PRODUCT(V29+W29+X29)/U29</f>
        <v>#DIV/0!</v>
      </c>
      <c r="K105" s="224" t="e">
        <f>PRODUCT(Y29/U29)</f>
        <v>#DIV/0!</v>
      </c>
      <c r="L105" s="41"/>
      <c r="M105" s="206" t="s">
        <v>569</v>
      </c>
      <c r="N105" s="114"/>
      <c r="O105" s="114"/>
      <c r="P105" s="114" t="s">
        <v>93</v>
      </c>
      <c r="Q105" s="114" t="s">
        <v>292</v>
      </c>
      <c r="R105" s="114" t="s">
        <v>29</v>
      </c>
      <c r="S105" s="114" t="s">
        <v>93</v>
      </c>
      <c r="T105" s="225"/>
      <c r="U105" s="204" t="s">
        <v>31</v>
      </c>
      <c r="V105" s="41"/>
      <c r="W105" s="239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34"/>
      <c r="AI105" s="203"/>
      <c r="AJ105" s="203"/>
      <c r="AK105" s="203"/>
      <c r="AL105" s="203"/>
      <c r="AM105" s="202"/>
      <c r="AN105" s="203"/>
      <c r="AO105" s="203"/>
      <c r="AP105" s="203"/>
      <c r="AQ105" s="205"/>
      <c r="AR105" s="25"/>
      <c r="AS105" s="25"/>
    </row>
    <row r="106" spans="1:45" s="10" customFormat="1" ht="15" customHeight="1" x14ac:dyDescent="0.15">
      <c r="A106" s="24"/>
      <c r="B106" s="209"/>
      <c r="C106" s="208"/>
      <c r="D106" s="208"/>
      <c r="E106" s="208"/>
      <c r="F106" s="208"/>
      <c r="G106" s="208"/>
      <c r="H106" s="231"/>
      <c r="I106" s="231"/>
      <c r="J106" s="231"/>
      <c r="K106" s="232"/>
      <c r="L106" s="41"/>
      <c r="M106" s="209"/>
      <c r="N106" s="208"/>
      <c r="O106" s="208"/>
      <c r="P106" s="208"/>
      <c r="Q106" s="208"/>
      <c r="R106" s="208"/>
      <c r="S106" s="208"/>
      <c r="T106" s="208"/>
      <c r="U106" s="232"/>
      <c r="V106" s="41"/>
      <c r="W106" s="209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11"/>
      <c r="AI106" s="208"/>
      <c r="AJ106" s="208"/>
      <c r="AK106" s="208"/>
      <c r="AL106" s="208"/>
      <c r="AM106" s="208"/>
      <c r="AN106" s="208"/>
      <c r="AO106" s="208"/>
      <c r="AP106" s="208"/>
      <c r="AQ106" s="211"/>
      <c r="AR106" s="39"/>
      <c r="AS106" s="42"/>
    </row>
    <row r="107" spans="1:45" s="10" customFormat="1" ht="15" customHeight="1" x14ac:dyDescent="0.15">
      <c r="A107" s="24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25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42"/>
    </row>
    <row r="108" spans="1:45" s="10" customFormat="1" ht="15" customHeight="1" x14ac:dyDescent="0.15">
      <c r="A108" s="24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5"/>
      <c r="AM108" s="25"/>
      <c r="AN108" s="25"/>
      <c r="AO108" s="39"/>
      <c r="AP108" s="39"/>
      <c r="AQ108" s="39"/>
      <c r="AR108" s="42"/>
      <c r="AS108" s="42"/>
    </row>
    <row r="109" spans="1:45" s="10" customFormat="1" ht="15" customHeight="1" x14ac:dyDescent="0.15">
      <c r="A109" s="24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5"/>
      <c r="AM109" s="25"/>
      <c r="AN109" s="25"/>
      <c r="AO109" s="39"/>
      <c r="AP109" s="39"/>
      <c r="AQ109" s="39"/>
      <c r="AR109" s="42"/>
      <c r="AS109" s="42"/>
    </row>
    <row r="110" spans="1:45" s="10" customFormat="1" ht="15" customHeight="1" x14ac:dyDescent="0.15">
      <c r="A110" s="24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5"/>
      <c r="AM110" s="25"/>
      <c r="AN110" s="25"/>
      <c r="AO110" s="39"/>
      <c r="AP110" s="39"/>
      <c r="AQ110" s="39"/>
      <c r="AR110" s="42"/>
      <c r="AS110" s="42"/>
    </row>
    <row r="111" spans="1:45" s="10" customFormat="1" ht="15" customHeight="1" x14ac:dyDescent="0.15">
      <c r="A111" s="24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5"/>
      <c r="AM111" s="25"/>
      <c r="AN111" s="25"/>
      <c r="AO111" s="39"/>
      <c r="AP111" s="39"/>
      <c r="AQ111" s="39"/>
      <c r="AR111" s="42"/>
      <c r="AS111" s="42"/>
    </row>
    <row r="112" spans="1:45" s="10" customFormat="1" ht="15" customHeight="1" x14ac:dyDescent="0.15">
      <c r="A112" s="24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5"/>
      <c r="AM112" s="25"/>
      <c r="AN112" s="25"/>
      <c r="AO112" s="39"/>
      <c r="AP112" s="39"/>
      <c r="AQ112" s="39"/>
      <c r="AR112" s="42"/>
      <c r="AS112" s="42"/>
    </row>
    <row r="113" spans="1:45" s="10" customFormat="1" ht="15" customHeight="1" x14ac:dyDescent="0.15">
      <c r="A113" s="24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5"/>
      <c r="AM113" s="25"/>
      <c r="AN113" s="25"/>
      <c r="AO113" s="39"/>
      <c r="AP113" s="39"/>
      <c r="AQ113" s="39"/>
      <c r="AR113" s="42"/>
      <c r="AS113" s="42"/>
    </row>
    <row r="114" spans="1:45" s="10" customFormat="1" ht="15" customHeight="1" x14ac:dyDescent="0.15">
      <c r="A114" s="24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5"/>
      <c r="AM114" s="25"/>
      <c r="AN114" s="25"/>
      <c r="AO114" s="39"/>
      <c r="AP114" s="39"/>
      <c r="AQ114" s="39"/>
      <c r="AR114" s="42"/>
      <c r="AS114" s="42"/>
    </row>
    <row r="115" spans="1:45" s="10" customFormat="1" ht="15" customHeight="1" x14ac:dyDescent="0.15">
      <c r="A115" s="24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5"/>
      <c r="AM115" s="25"/>
      <c r="AN115" s="25"/>
      <c r="AO115" s="39"/>
      <c r="AP115" s="39"/>
      <c r="AQ115" s="39"/>
      <c r="AR115" s="42"/>
      <c r="AS115" s="42"/>
    </row>
    <row r="116" spans="1:45" s="10" customFormat="1" ht="15" customHeight="1" x14ac:dyDescent="0.15">
      <c r="A116" s="24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5"/>
      <c r="AM116" s="25"/>
      <c r="AN116" s="25"/>
      <c r="AO116" s="39"/>
      <c r="AP116" s="39"/>
      <c r="AQ116" s="39"/>
      <c r="AR116" s="42"/>
      <c r="AS116" s="42"/>
    </row>
    <row r="117" spans="1:45" s="10" customFormat="1" ht="15" customHeight="1" x14ac:dyDescent="0.15">
      <c r="A117" s="24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5"/>
      <c r="AM117" s="25"/>
      <c r="AN117" s="25"/>
      <c r="AO117" s="39"/>
      <c r="AP117" s="39"/>
      <c r="AQ117" s="39"/>
      <c r="AR117" s="42"/>
      <c r="AS117" s="42"/>
    </row>
    <row r="118" spans="1:45" s="10" customFormat="1" ht="15" customHeight="1" x14ac:dyDescent="0.15">
      <c r="A118" s="24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5"/>
      <c r="AM118" s="25"/>
      <c r="AN118" s="25"/>
      <c r="AO118" s="39"/>
      <c r="AP118" s="39"/>
      <c r="AQ118" s="39"/>
      <c r="AR118" s="42"/>
      <c r="AS118" s="42"/>
    </row>
    <row r="119" spans="1:45" s="10" customFormat="1" ht="15" customHeight="1" x14ac:dyDescent="0.15">
      <c r="A119" s="24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5"/>
      <c r="AM119" s="25"/>
      <c r="AN119" s="25"/>
      <c r="AO119" s="39"/>
      <c r="AP119" s="39"/>
      <c r="AQ119" s="39"/>
      <c r="AR119" s="42"/>
      <c r="AS119" s="42"/>
    </row>
    <row r="120" spans="1:45" s="10" customFormat="1" ht="15" customHeight="1" x14ac:dyDescent="0.15">
      <c r="A120" s="24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5"/>
      <c r="AM120" s="25"/>
      <c r="AN120" s="25"/>
      <c r="AO120" s="39"/>
      <c r="AP120" s="39"/>
      <c r="AQ120" s="39"/>
      <c r="AR120" s="42"/>
      <c r="AS120" s="42"/>
    </row>
    <row r="121" spans="1:45" s="10" customFormat="1" ht="15" customHeight="1" x14ac:dyDescent="0.15">
      <c r="A121" s="24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5"/>
      <c r="AM121" s="25"/>
      <c r="AN121" s="25"/>
      <c r="AO121" s="39"/>
      <c r="AP121" s="39"/>
      <c r="AQ121" s="39"/>
      <c r="AR121" s="42"/>
      <c r="AS121" s="42"/>
    </row>
    <row r="122" spans="1:45" s="10" customFormat="1" ht="15" customHeight="1" x14ac:dyDescent="0.15">
      <c r="A122" s="24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5"/>
      <c r="AM122" s="25"/>
      <c r="AN122" s="25"/>
      <c r="AO122" s="39"/>
      <c r="AP122" s="39"/>
      <c r="AQ122" s="39"/>
      <c r="AR122" s="42"/>
      <c r="AS122" s="42"/>
    </row>
    <row r="123" spans="1:45" s="10" customFormat="1" ht="15" customHeight="1" x14ac:dyDescent="0.15">
      <c r="A123" s="24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5"/>
      <c r="AM123" s="25"/>
      <c r="AN123" s="25"/>
      <c r="AO123" s="39"/>
      <c r="AP123" s="39"/>
      <c r="AQ123" s="39"/>
      <c r="AR123" s="42"/>
      <c r="AS123" s="42"/>
    </row>
    <row r="124" spans="1:45" s="10" customFormat="1" ht="15" customHeight="1" x14ac:dyDescent="0.15">
      <c r="A124" s="24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5"/>
      <c r="AM124" s="25"/>
      <c r="AN124" s="25"/>
      <c r="AO124" s="39"/>
      <c r="AP124" s="39"/>
      <c r="AQ124" s="39"/>
      <c r="AR124" s="42"/>
      <c r="AS124" s="42"/>
    </row>
    <row r="125" spans="1:45" s="10" customFormat="1" ht="15" customHeight="1" x14ac:dyDescent="0.15">
      <c r="A125" s="24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5"/>
      <c r="AM125" s="25"/>
      <c r="AN125" s="25"/>
      <c r="AO125" s="39"/>
      <c r="AP125" s="39"/>
      <c r="AQ125" s="39"/>
      <c r="AR125" s="42"/>
      <c r="AS125" s="42"/>
    </row>
    <row r="126" spans="1:45" s="10" customFormat="1" ht="15" customHeight="1" x14ac:dyDescent="0.15">
      <c r="A126" s="24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5"/>
      <c r="AM126" s="25"/>
      <c r="AN126" s="25"/>
      <c r="AO126" s="39"/>
      <c r="AP126" s="39"/>
      <c r="AQ126" s="39"/>
      <c r="AR126" s="42"/>
      <c r="AS126" s="42"/>
    </row>
    <row r="127" spans="1:45" s="10" customFormat="1" ht="15" customHeight="1" x14ac:dyDescent="0.15">
      <c r="A127" s="24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5"/>
      <c r="AM127" s="25"/>
      <c r="AN127" s="25"/>
      <c r="AO127" s="39"/>
      <c r="AP127" s="39"/>
      <c r="AQ127" s="39"/>
      <c r="AR127" s="42"/>
      <c r="AS127" s="42"/>
    </row>
    <row r="128" spans="1:45" s="10" customFormat="1" ht="15" customHeight="1" x14ac:dyDescent="0.15">
      <c r="A128" s="24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5"/>
      <c r="AM128" s="25"/>
      <c r="AN128" s="25"/>
      <c r="AO128" s="39"/>
      <c r="AP128" s="39"/>
      <c r="AQ128" s="39"/>
      <c r="AR128" s="42"/>
      <c r="AS128" s="42"/>
    </row>
    <row r="129" spans="1:45" s="10" customFormat="1" ht="15" customHeight="1" x14ac:dyDescent="0.15">
      <c r="A129" s="24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5"/>
      <c r="AM129" s="25"/>
      <c r="AN129" s="25"/>
      <c r="AO129" s="39"/>
      <c r="AP129" s="39"/>
      <c r="AQ129" s="39"/>
      <c r="AR129" s="42"/>
      <c r="AS129" s="42"/>
    </row>
    <row r="130" spans="1:45" s="10" customFormat="1" ht="15" customHeight="1" x14ac:dyDescent="0.15">
      <c r="A130" s="24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5"/>
      <c r="AM130" s="25"/>
      <c r="AN130" s="25"/>
      <c r="AO130" s="39"/>
      <c r="AP130" s="39"/>
      <c r="AQ130" s="39"/>
      <c r="AR130" s="42"/>
      <c r="AS130" s="42"/>
    </row>
    <row r="131" spans="1:45" s="10" customFormat="1" ht="15" customHeight="1" x14ac:dyDescent="0.15">
      <c r="A131" s="24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5"/>
      <c r="AM131" s="25"/>
      <c r="AN131" s="25"/>
      <c r="AO131" s="39"/>
      <c r="AP131" s="39"/>
      <c r="AQ131" s="39"/>
      <c r="AR131" s="42"/>
      <c r="AS131" s="42"/>
    </row>
    <row r="132" spans="1:45" s="10" customFormat="1" ht="15" customHeight="1" x14ac:dyDescent="0.15">
      <c r="A132" s="24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5"/>
      <c r="AM132" s="25"/>
      <c r="AN132" s="25"/>
      <c r="AO132" s="39"/>
      <c r="AP132" s="39"/>
      <c r="AQ132" s="39"/>
      <c r="AR132" s="42"/>
      <c r="AS132" s="42"/>
    </row>
    <row r="133" spans="1:45" s="10" customFormat="1" ht="15" customHeight="1" x14ac:dyDescent="0.15">
      <c r="A133" s="24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5"/>
      <c r="AM133" s="25"/>
      <c r="AN133" s="25"/>
      <c r="AO133" s="39"/>
      <c r="AP133" s="39"/>
      <c r="AQ133" s="39"/>
      <c r="AR133" s="42"/>
      <c r="AS133" s="42"/>
    </row>
    <row r="134" spans="1:45" s="10" customFormat="1" ht="15" customHeight="1" x14ac:dyDescent="0.15">
      <c r="A134" s="24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5"/>
      <c r="AM134" s="25"/>
      <c r="AN134" s="25"/>
      <c r="AO134" s="39"/>
      <c r="AP134" s="39"/>
      <c r="AQ134" s="39"/>
      <c r="AR134" s="42"/>
      <c r="AS134" s="42"/>
    </row>
    <row r="135" spans="1:45" s="10" customFormat="1" ht="15" customHeight="1" x14ac:dyDescent="0.15">
      <c r="A135" s="24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5"/>
      <c r="AM135" s="25"/>
      <c r="AN135" s="25"/>
      <c r="AO135" s="39"/>
      <c r="AP135" s="39"/>
      <c r="AQ135" s="39"/>
      <c r="AR135" s="42"/>
      <c r="AS135" s="42"/>
    </row>
    <row r="136" spans="1:45" s="10" customFormat="1" ht="15" customHeight="1" x14ac:dyDescent="0.15">
      <c r="A136" s="24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5"/>
      <c r="AM136" s="25"/>
      <c r="AN136" s="25"/>
      <c r="AO136" s="39"/>
      <c r="AP136" s="39"/>
      <c r="AQ136" s="39"/>
      <c r="AR136" s="42"/>
      <c r="AS136" s="42"/>
    </row>
    <row r="137" spans="1:45" s="10" customFormat="1" ht="15" customHeight="1" x14ac:dyDescent="0.15">
      <c r="A137" s="24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5"/>
      <c r="AM137" s="25"/>
      <c r="AN137" s="25"/>
      <c r="AO137" s="39"/>
      <c r="AP137" s="39"/>
      <c r="AQ137" s="39"/>
      <c r="AR137" s="42"/>
      <c r="AS137" s="42"/>
    </row>
    <row r="138" spans="1:45" s="10" customFormat="1" ht="15" customHeight="1" x14ac:dyDescent="0.15">
      <c r="A138" s="24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5"/>
      <c r="AM138" s="25"/>
      <c r="AN138" s="25"/>
      <c r="AO138" s="39"/>
      <c r="AP138" s="39"/>
      <c r="AQ138" s="39"/>
      <c r="AR138" s="42"/>
      <c r="AS138" s="42"/>
    </row>
    <row r="139" spans="1:45" s="10" customFormat="1" ht="15" customHeight="1" x14ac:dyDescent="0.15">
      <c r="A139" s="24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5"/>
      <c r="AM139" s="25"/>
      <c r="AN139" s="25"/>
      <c r="AO139" s="39"/>
      <c r="AP139" s="39"/>
      <c r="AQ139" s="39"/>
      <c r="AR139" s="42"/>
      <c r="AS139" s="42"/>
    </row>
    <row r="140" spans="1:45" s="10" customFormat="1" ht="15" customHeight="1" x14ac:dyDescent="0.15">
      <c r="A140" s="24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5"/>
      <c r="AM140" s="25"/>
      <c r="AN140" s="25"/>
      <c r="AO140" s="39"/>
      <c r="AP140" s="39"/>
      <c r="AQ140" s="39"/>
      <c r="AR140" s="42"/>
      <c r="AS140" s="42"/>
    </row>
    <row r="141" spans="1:45" s="10" customFormat="1" ht="15" customHeight="1" x14ac:dyDescent="0.15">
      <c r="A141" s="24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5"/>
      <c r="AM141" s="25"/>
      <c r="AN141" s="25"/>
      <c r="AO141" s="39"/>
      <c r="AP141" s="39"/>
      <c r="AQ141" s="39"/>
      <c r="AR141" s="42"/>
      <c r="AS141" s="42"/>
    </row>
    <row r="142" spans="1:45" s="10" customFormat="1" ht="15" customHeight="1" x14ac:dyDescent="0.15">
      <c r="A142" s="24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5"/>
      <c r="AM142" s="25"/>
      <c r="AN142" s="25"/>
      <c r="AO142" s="39"/>
      <c r="AP142" s="39"/>
      <c r="AQ142" s="39"/>
      <c r="AR142" s="42"/>
      <c r="AS142" s="42"/>
    </row>
    <row r="143" spans="1:45" s="10" customFormat="1" ht="15" customHeight="1" x14ac:dyDescent="0.15">
      <c r="A143" s="24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5"/>
      <c r="AM143" s="25"/>
      <c r="AN143" s="25"/>
      <c r="AO143" s="39"/>
      <c r="AP143" s="39"/>
      <c r="AQ143" s="39"/>
      <c r="AR143" s="42"/>
      <c r="AS143" s="42"/>
    </row>
    <row r="144" spans="1:45" s="10" customFormat="1" ht="15" customHeight="1" x14ac:dyDescent="0.15">
      <c r="A144" s="24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5"/>
      <c r="AM144" s="25"/>
      <c r="AN144" s="25"/>
      <c r="AO144" s="39"/>
      <c r="AP144" s="39"/>
      <c r="AQ144" s="39"/>
      <c r="AR144" s="42"/>
      <c r="AS144" s="42"/>
    </row>
    <row r="145" spans="1:45" s="10" customFormat="1" ht="15" customHeight="1" x14ac:dyDescent="0.15">
      <c r="A145" s="24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5"/>
      <c r="AM145" s="25"/>
      <c r="AN145" s="25"/>
      <c r="AO145" s="39"/>
      <c r="AP145" s="39"/>
      <c r="AQ145" s="39"/>
      <c r="AR145" s="42"/>
      <c r="AS145" s="42"/>
    </row>
    <row r="146" spans="1:45" s="10" customFormat="1" ht="15" customHeight="1" x14ac:dyDescent="0.15">
      <c r="A146" s="24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5"/>
      <c r="AM146" s="25"/>
      <c r="AN146" s="25"/>
      <c r="AO146" s="39"/>
      <c r="AP146" s="39"/>
      <c r="AQ146" s="39"/>
      <c r="AR146" s="42"/>
      <c r="AS146" s="42"/>
    </row>
    <row r="147" spans="1:45" s="10" customFormat="1" ht="15" customHeight="1" x14ac:dyDescent="0.15">
      <c r="A147" s="24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5"/>
      <c r="AM147" s="25"/>
      <c r="AN147" s="25"/>
      <c r="AO147" s="39"/>
      <c r="AP147" s="39"/>
      <c r="AQ147" s="39"/>
      <c r="AR147" s="42"/>
      <c r="AS147" s="42"/>
    </row>
    <row r="148" spans="1:45" s="10" customFormat="1" ht="15" customHeight="1" x14ac:dyDescent="0.15">
      <c r="A148" s="24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5"/>
      <c r="AM148" s="25"/>
      <c r="AN148" s="25"/>
      <c r="AO148" s="39"/>
      <c r="AP148" s="39"/>
      <c r="AQ148" s="39"/>
      <c r="AR148" s="42"/>
      <c r="AS148" s="42"/>
    </row>
    <row r="149" spans="1:45" s="10" customFormat="1" ht="15" customHeight="1" x14ac:dyDescent="0.15">
      <c r="A149" s="24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5"/>
      <c r="AM149" s="25"/>
      <c r="AN149" s="25"/>
      <c r="AO149" s="39"/>
      <c r="AP149" s="39"/>
      <c r="AQ149" s="39"/>
      <c r="AR149" s="42"/>
      <c r="AS149" s="42"/>
    </row>
    <row r="150" spans="1:45" s="10" customFormat="1" ht="15" customHeight="1" x14ac:dyDescent="0.15">
      <c r="A150" s="24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5"/>
      <c r="AM150" s="25"/>
      <c r="AN150" s="25"/>
      <c r="AO150" s="39"/>
      <c r="AP150" s="39"/>
      <c r="AQ150" s="39"/>
      <c r="AR150" s="42"/>
      <c r="AS150" s="42"/>
    </row>
    <row r="151" spans="1:45" s="10" customFormat="1" ht="15" customHeight="1" x14ac:dyDescent="0.15">
      <c r="A151" s="24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5"/>
      <c r="AM151" s="25"/>
      <c r="AN151" s="25"/>
      <c r="AO151" s="39"/>
      <c r="AP151" s="39"/>
      <c r="AQ151" s="39"/>
      <c r="AR151" s="42"/>
      <c r="AS151" s="42"/>
    </row>
    <row r="152" spans="1:45" s="10" customFormat="1" ht="15" customHeight="1" x14ac:dyDescent="0.15">
      <c r="A152" s="24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5"/>
      <c r="AM152" s="25"/>
      <c r="AN152" s="25"/>
      <c r="AO152" s="39"/>
      <c r="AP152" s="39"/>
      <c r="AQ152" s="39"/>
      <c r="AR152" s="42"/>
      <c r="AS152" s="42"/>
    </row>
    <row r="153" spans="1:45" s="10" customFormat="1" ht="15" customHeight="1" x14ac:dyDescent="0.15">
      <c r="A153" s="24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5"/>
      <c r="AM153" s="25"/>
      <c r="AN153" s="25"/>
      <c r="AO153" s="39"/>
      <c r="AP153" s="39"/>
      <c r="AQ153" s="39"/>
      <c r="AR153" s="42"/>
      <c r="AS153" s="42"/>
    </row>
    <row r="154" spans="1:45" s="10" customFormat="1" ht="15" customHeight="1" x14ac:dyDescent="0.15">
      <c r="A154" s="24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5"/>
      <c r="AM154" s="25"/>
      <c r="AN154" s="25"/>
      <c r="AO154" s="39"/>
      <c r="AP154" s="39"/>
      <c r="AQ154" s="39"/>
      <c r="AR154" s="42"/>
      <c r="AS154" s="42"/>
    </row>
    <row r="155" spans="1:45" s="10" customFormat="1" ht="15" customHeight="1" x14ac:dyDescent="0.15">
      <c r="A155" s="24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5"/>
      <c r="AM155" s="25"/>
      <c r="AN155" s="25"/>
      <c r="AO155" s="39"/>
      <c r="AP155" s="39"/>
      <c r="AQ155" s="39"/>
      <c r="AR155" s="42"/>
      <c r="AS155" s="42"/>
    </row>
    <row r="156" spans="1:45" s="10" customFormat="1" ht="15" customHeight="1" x14ac:dyDescent="0.15">
      <c r="A156" s="24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5"/>
      <c r="AM156" s="25"/>
      <c r="AN156" s="25"/>
      <c r="AO156" s="39"/>
      <c r="AP156" s="39"/>
      <c r="AQ156" s="39"/>
      <c r="AR156" s="42"/>
      <c r="AS156" s="42"/>
    </row>
    <row r="157" spans="1:45" s="10" customFormat="1" ht="15" customHeight="1" x14ac:dyDescent="0.15">
      <c r="A157" s="24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5"/>
      <c r="AM157" s="25"/>
      <c r="AN157" s="25"/>
      <c r="AO157" s="39"/>
      <c r="AP157" s="39"/>
      <c r="AQ157" s="39"/>
      <c r="AR157" s="42"/>
      <c r="AS157" s="42"/>
    </row>
    <row r="158" spans="1:45" s="10" customFormat="1" ht="15" customHeight="1" x14ac:dyDescent="0.15">
      <c r="A158" s="24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5"/>
      <c r="AM158" s="25"/>
      <c r="AN158" s="25"/>
      <c r="AO158" s="39"/>
      <c r="AP158" s="39"/>
      <c r="AQ158" s="39"/>
      <c r="AR158" s="42"/>
      <c r="AS158" s="42"/>
    </row>
    <row r="159" spans="1:45" s="10" customFormat="1" ht="15" customHeight="1" x14ac:dyDescent="0.15">
      <c r="A159" s="24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5"/>
      <c r="AM159" s="25"/>
      <c r="AN159" s="25"/>
      <c r="AO159" s="39"/>
      <c r="AP159" s="39"/>
      <c r="AQ159" s="39"/>
      <c r="AR159" s="42"/>
      <c r="AS159" s="42"/>
    </row>
    <row r="160" spans="1:45" s="10" customFormat="1" ht="15" customHeight="1" x14ac:dyDescent="0.15">
      <c r="A160" s="24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5"/>
      <c r="AM160" s="25"/>
      <c r="AN160" s="25"/>
      <c r="AO160" s="39"/>
      <c r="AP160" s="39"/>
      <c r="AQ160" s="39"/>
      <c r="AR160" s="42"/>
      <c r="AS160" s="42"/>
    </row>
    <row r="161" spans="1:45" s="10" customFormat="1" ht="15" customHeight="1" x14ac:dyDescent="0.15">
      <c r="A161" s="24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5"/>
      <c r="AM161" s="25"/>
      <c r="AN161" s="25"/>
      <c r="AO161" s="39"/>
      <c r="AP161" s="39"/>
      <c r="AQ161" s="39"/>
      <c r="AR161" s="42"/>
      <c r="AS161" s="42"/>
    </row>
    <row r="162" spans="1:45" s="10" customFormat="1" ht="15" customHeight="1" x14ac:dyDescent="0.15">
      <c r="A162" s="24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5"/>
      <c r="AM162" s="25"/>
      <c r="AN162" s="25"/>
      <c r="AO162" s="39"/>
      <c r="AP162" s="39"/>
      <c r="AQ162" s="39"/>
      <c r="AR162" s="42"/>
      <c r="AS162" s="42"/>
    </row>
    <row r="163" spans="1:45" s="10" customFormat="1" ht="15" customHeight="1" x14ac:dyDescent="0.15">
      <c r="A163" s="24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5"/>
      <c r="AM163" s="25"/>
      <c r="AN163" s="25"/>
      <c r="AO163" s="39"/>
      <c r="AP163" s="39"/>
      <c r="AQ163" s="39"/>
      <c r="AR163" s="42"/>
      <c r="AS163" s="42"/>
    </row>
    <row r="164" spans="1:45" s="10" customFormat="1" ht="15" customHeight="1" x14ac:dyDescent="0.15">
      <c r="A164" s="24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5"/>
      <c r="AM164" s="25"/>
      <c r="AN164" s="25"/>
      <c r="AO164" s="39"/>
      <c r="AP164" s="39"/>
      <c r="AQ164" s="39"/>
      <c r="AR164" s="42"/>
      <c r="AS164" s="42"/>
    </row>
    <row r="165" spans="1:45" s="10" customFormat="1" ht="15" customHeight="1" x14ac:dyDescent="0.15">
      <c r="A165" s="24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5"/>
      <c r="AM165" s="25"/>
      <c r="AN165" s="25"/>
      <c r="AO165" s="39"/>
      <c r="AP165" s="39"/>
      <c r="AQ165" s="39"/>
      <c r="AR165" s="42"/>
      <c r="AS165" s="42"/>
    </row>
    <row r="166" spans="1:45" s="10" customFormat="1" ht="15" customHeight="1" x14ac:dyDescent="0.15">
      <c r="A166" s="24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5"/>
      <c r="AM166" s="25"/>
      <c r="AN166" s="25"/>
      <c r="AO166" s="39"/>
      <c r="AP166" s="39"/>
      <c r="AQ166" s="39"/>
      <c r="AR166" s="42"/>
      <c r="AS166" s="42"/>
    </row>
    <row r="167" spans="1:45" s="10" customFormat="1" ht="15" customHeight="1" x14ac:dyDescent="0.15">
      <c r="A167" s="24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5"/>
      <c r="AM167" s="25"/>
      <c r="AN167" s="25"/>
      <c r="AO167" s="39"/>
      <c r="AP167" s="39"/>
      <c r="AQ167" s="39"/>
      <c r="AR167" s="42"/>
      <c r="AS167" s="42"/>
    </row>
    <row r="168" spans="1:45" s="10" customFormat="1" ht="15" customHeight="1" x14ac:dyDescent="0.15">
      <c r="A168" s="24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5"/>
      <c r="AM168" s="25"/>
      <c r="AN168" s="25"/>
      <c r="AO168" s="39"/>
      <c r="AP168" s="39"/>
      <c r="AQ168" s="39"/>
      <c r="AR168" s="42"/>
      <c r="AS168" s="42"/>
    </row>
    <row r="169" spans="1:45" s="10" customFormat="1" ht="15" customHeight="1" x14ac:dyDescent="0.15">
      <c r="A169" s="24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5"/>
      <c r="AM169" s="25"/>
      <c r="AN169" s="25"/>
      <c r="AO169" s="39"/>
      <c r="AP169" s="39"/>
      <c r="AQ169" s="39"/>
      <c r="AR169" s="42"/>
      <c r="AS169" s="42"/>
    </row>
    <row r="170" spans="1:45" s="10" customFormat="1" ht="15" customHeight="1" x14ac:dyDescent="0.15">
      <c r="A170" s="24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5"/>
      <c r="AM170" s="25"/>
      <c r="AN170" s="25"/>
      <c r="AO170" s="39"/>
      <c r="AP170" s="39"/>
      <c r="AQ170" s="39"/>
      <c r="AR170" s="42"/>
      <c r="AS170" s="42"/>
    </row>
    <row r="171" spans="1:45" s="10" customFormat="1" ht="15" customHeight="1" x14ac:dyDescent="0.15">
      <c r="A171" s="24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5"/>
      <c r="AM171" s="25"/>
      <c r="AN171" s="25"/>
      <c r="AO171" s="39"/>
      <c r="AP171" s="39"/>
      <c r="AQ171" s="39"/>
      <c r="AR171" s="42"/>
      <c r="AS171" s="42"/>
    </row>
    <row r="172" spans="1:45" s="10" customFormat="1" ht="15" customHeight="1" x14ac:dyDescent="0.15">
      <c r="A172" s="24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5"/>
      <c r="AM172" s="25"/>
      <c r="AN172" s="25"/>
      <c r="AO172" s="39"/>
      <c r="AP172" s="39"/>
      <c r="AQ172" s="39"/>
      <c r="AR172" s="42"/>
      <c r="AS172" s="42"/>
    </row>
    <row r="173" spans="1:45" s="10" customFormat="1" ht="15" customHeight="1" x14ac:dyDescent="0.15">
      <c r="A173" s="24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5"/>
      <c r="AM173" s="25"/>
      <c r="AN173" s="25"/>
      <c r="AO173" s="39"/>
      <c r="AP173" s="39"/>
      <c r="AQ173" s="39"/>
      <c r="AR173" s="42"/>
      <c r="AS173" s="42"/>
    </row>
    <row r="174" spans="1:45" s="10" customFormat="1" ht="15" customHeight="1" x14ac:dyDescent="0.15">
      <c r="A174" s="24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5"/>
      <c r="AM174" s="25"/>
      <c r="AN174" s="25"/>
      <c r="AO174" s="39"/>
      <c r="AP174" s="39"/>
      <c r="AQ174" s="39"/>
      <c r="AR174" s="42"/>
      <c r="AS174" s="42"/>
    </row>
    <row r="175" spans="1:45" s="10" customFormat="1" ht="15" customHeight="1" x14ac:dyDescent="0.15">
      <c r="A175" s="24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5"/>
      <c r="AM175" s="25"/>
      <c r="AN175" s="25"/>
      <c r="AO175" s="39"/>
      <c r="AP175" s="39"/>
      <c r="AQ175" s="39"/>
      <c r="AR175" s="42"/>
      <c r="AS175" s="42"/>
    </row>
    <row r="176" spans="1:45" s="10" customFormat="1" ht="15" customHeight="1" x14ac:dyDescent="0.15">
      <c r="A176" s="24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5"/>
      <c r="AM176" s="25"/>
      <c r="AN176" s="25"/>
      <c r="AO176" s="39"/>
      <c r="AP176" s="39"/>
      <c r="AQ176" s="39"/>
      <c r="AR176" s="42"/>
      <c r="AS176" s="42"/>
    </row>
    <row r="177" spans="1:45" s="10" customFormat="1" ht="15" customHeight="1" x14ac:dyDescent="0.15">
      <c r="A177" s="24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5"/>
      <c r="AM177" s="25"/>
      <c r="AN177" s="25"/>
      <c r="AO177" s="39"/>
      <c r="AP177" s="39"/>
      <c r="AQ177" s="39"/>
      <c r="AR177" s="42"/>
      <c r="AS177" s="42"/>
    </row>
    <row r="178" spans="1:45" s="10" customFormat="1" ht="15" customHeight="1" x14ac:dyDescent="0.15">
      <c r="A178" s="24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5"/>
      <c r="AM178" s="25"/>
      <c r="AN178" s="25"/>
      <c r="AO178" s="39"/>
      <c r="AP178" s="39"/>
      <c r="AQ178" s="39"/>
      <c r="AR178" s="42"/>
      <c r="AS178" s="42"/>
    </row>
    <row r="179" spans="1:45" s="10" customFormat="1" ht="15" customHeight="1" x14ac:dyDescent="0.15">
      <c r="A179" s="24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5"/>
      <c r="AM179" s="25"/>
      <c r="AN179" s="25"/>
      <c r="AO179" s="39"/>
      <c r="AP179" s="39"/>
      <c r="AQ179" s="39"/>
      <c r="AR179" s="42"/>
      <c r="AS179" s="42"/>
    </row>
    <row r="180" spans="1:45" s="10" customFormat="1" ht="15" customHeight="1" x14ac:dyDescent="0.15">
      <c r="A180" s="24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25"/>
      <c r="AM180" s="25"/>
      <c r="AN180" s="25"/>
      <c r="AO180" s="39"/>
      <c r="AP180" s="39"/>
      <c r="AQ180" s="39"/>
      <c r="AR180" s="42"/>
      <c r="AS180" s="42"/>
    </row>
    <row r="181" spans="1:45" s="10" customFormat="1" ht="15" customHeight="1" x14ac:dyDescent="0.15">
      <c r="A181" s="24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25"/>
      <c r="AM181" s="25"/>
      <c r="AN181" s="25"/>
      <c r="AO181" s="39"/>
      <c r="AP181" s="39"/>
      <c r="AQ181" s="39"/>
      <c r="AR181" s="42"/>
      <c r="AS181" s="42"/>
    </row>
    <row r="182" spans="1:45" s="10" customFormat="1" ht="15" customHeight="1" x14ac:dyDescent="0.15">
      <c r="A182" s="24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25"/>
      <c r="AM182" s="25"/>
      <c r="AN182" s="25"/>
      <c r="AO182" s="39"/>
      <c r="AP182" s="39"/>
      <c r="AQ182" s="39"/>
      <c r="AR182" s="42"/>
      <c r="AS182" s="42"/>
    </row>
    <row r="183" spans="1:45" s="10" customFormat="1" ht="15" customHeight="1" x14ac:dyDescent="0.15">
      <c r="A183" s="24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5"/>
      <c r="AM183" s="25"/>
      <c r="AN183" s="25"/>
      <c r="AO183" s="39"/>
      <c r="AP183" s="39"/>
      <c r="AQ183" s="39"/>
      <c r="AR183" s="42"/>
      <c r="AS183" s="3"/>
    </row>
    <row r="184" spans="1:45" s="10" customFormat="1" ht="15" customHeight="1" x14ac:dyDescent="0.15">
      <c r="A184" s="24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5"/>
      <c r="AM184" s="25"/>
      <c r="AN184" s="25"/>
      <c r="AO184" s="39"/>
      <c r="AP184" s="39"/>
      <c r="AQ184" s="39"/>
      <c r="AR184" s="42"/>
      <c r="AS184" s="3"/>
    </row>
    <row r="185" spans="1:45" s="10" customFormat="1" ht="15" customHeight="1" x14ac:dyDescent="0.15">
      <c r="A185" s="24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1"/>
      <c r="AG185" s="39"/>
      <c r="AH185" s="39"/>
      <c r="AI185" s="39"/>
      <c r="AJ185" s="39"/>
      <c r="AK185" s="39"/>
      <c r="AL185" s="25"/>
      <c r="AM185" s="25"/>
      <c r="AN185" s="25"/>
      <c r="AO185" s="39"/>
      <c r="AP185" s="39"/>
      <c r="AQ185" s="39"/>
      <c r="AR185" s="42"/>
      <c r="AS185" s="3"/>
    </row>
    <row r="186" spans="1:45" s="10" customFormat="1" ht="15" customHeight="1" x14ac:dyDescent="0.15">
      <c r="A186" s="24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1"/>
      <c r="AG186" s="39"/>
      <c r="AH186" s="39"/>
      <c r="AI186" s="39"/>
      <c r="AJ186" s="39"/>
      <c r="AK186" s="39"/>
      <c r="AL186" s="25"/>
      <c r="AM186" s="25"/>
      <c r="AN186" s="25"/>
      <c r="AO186" s="39"/>
      <c r="AP186" s="39"/>
      <c r="AQ186" s="39"/>
      <c r="AR186" s="42"/>
      <c r="AS186" s="3"/>
    </row>
    <row r="187" spans="1:45" s="10" customFormat="1" ht="15" customHeight="1" x14ac:dyDescent="0.15">
      <c r="A187" s="24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1"/>
      <c r="AG187" s="39"/>
      <c r="AH187" s="39"/>
      <c r="AI187" s="39"/>
      <c r="AJ187" s="39"/>
      <c r="AK187" s="39"/>
      <c r="AL187" s="25"/>
      <c r="AM187" s="25"/>
      <c r="AN187" s="25"/>
      <c r="AO187" s="39"/>
      <c r="AP187" s="39"/>
      <c r="AQ187" s="39"/>
      <c r="AR187" s="42"/>
      <c r="AS187" s="3"/>
    </row>
    <row r="188" spans="1:45" s="10" customFormat="1" ht="15" customHeight="1" x14ac:dyDescent="0.15">
      <c r="A188" s="24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1"/>
      <c r="AG188" s="39"/>
      <c r="AH188" s="39"/>
      <c r="AI188" s="39"/>
      <c r="AJ188" s="39"/>
      <c r="AK188" s="39"/>
      <c r="AL188" s="25"/>
      <c r="AM188" s="25"/>
      <c r="AN188" s="25"/>
      <c r="AO188" s="39"/>
      <c r="AP188" s="39"/>
      <c r="AQ188" s="39"/>
      <c r="AR188" s="42"/>
      <c r="AS188" s="3"/>
    </row>
    <row r="189" spans="1:45" s="10" customFormat="1" ht="15" customHeight="1" x14ac:dyDescent="0.15">
      <c r="A189" s="24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1"/>
      <c r="AG189" s="39"/>
      <c r="AH189" s="39"/>
      <c r="AI189" s="39"/>
      <c r="AJ189" s="39"/>
      <c r="AK189" s="39"/>
      <c r="AL189" s="25"/>
      <c r="AM189" s="25"/>
      <c r="AN189" s="25"/>
      <c r="AO189" s="39"/>
      <c r="AP189" s="39"/>
      <c r="AQ189" s="39"/>
      <c r="AR189" s="42"/>
      <c r="AS189" s="3"/>
    </row>
    <row r="190" spans="1:45" s="10" customFormat="1" ht="15" customHeight="1" x14ac:dyDescent="0.15">
      <c r="A190" s="24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1"/>
      <c r="AG190" s="39"/>
      <c r="AH190" s="39"/>
      <c r="AI190" s="39"/>
      <c r="AJ190" s="39"/>
      <c r="AK190" s="39"/>
      <c r="AL190" s="25"/>
      <c r="AM190" s="25"/>
      <c r="AN190" s="25"/>
      <c r="AO190" s="39"/>
      <c r="AP190" s="39"/>
      <c r="AQ190" s="39"/>
      <c r="AR190" s="42"/>
      <c r="AS190" s="3"/>
    </row>
    <row r="191" spans="1:45" s="10" customFormat="1" ht="15" customHeight="1" x14ac:dyDescent="0.15">
      <c r="A191" s="24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1"/>
      <c r="AG191" s="39"/>
      <c r="AH191" s="39"/>
      <c r="AI191" s="39"/>
      <c r="AJ191" s="39"/>
      <c r="AK191" s="39"/>
      <c r="AL191" s="25"/>
      <c r="AM191" s="25"/>
      <c r="AN191" s="25"/>
      <c r="AO191" s="39"/>
      <c r="AP191" s="39"/>
      <c r="AQ191" s="39"/>
      <c r="AR191" s="42"/>
      <c r="AS191" s="3"/>
    </row>
  </sheetData>
  <sortState xmlns:xlrd2="http://schemas.microsoft.com/office/spreadsheetml/2017/richdata2" ref="B26:AQ29">
    <sortCondition ref="B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79"/>
  <sheetViews>
    <sheetView zoomScale="93" zoomScaleNormal="93" workbookViewId="0"/>
  </sheetViews>
  <sheetFormatPr baseColWidth="10" defaultColWidth="8.83203125" defaultRowHeight="14" x14ac:dyDescent="0.15"/>
  <cols>
    <col min="1" max="1" width="0.83203125" customWidth="1"/>
    <col min="2" max="2" width="6.5" customWidth="1"/>
    <col min="3" max="3" width="5.6640625" customWidth="1"/>
    <col min="4" max="4" width="8.6640625" customWidth="1"/>
    <col min="5" max="9" width="5.5" customWidth="1"/>
    <col min="10" max="10" width="8.6640625" customWidth="1"/>
    <col min="11" max="11" width="0.6640625" customWidth="1"/>
    <col min="12" max="12" width="6.1640625" style="32" customWidth="1"/>
    <col min="13" max="13" width="6.33203125" style="32" customWidth="1"/>
    <col min="14" max="14" width="6.1640625" style="32" customWidth="1"/>
    <col min="15" max="15" width="6.33203125" style="32" customWidth="1"/>
    <col min="16" max="16" width="0.6640625" style="32" customWidth="1"/>
    <col min="17" max="21" width="5.5" customWidth="1"/>
    <col min="22" max="22" width="8.6640625" customWidth="1"/>
    <col min="23" max="23" width="0.6640625" customWidth="1"/>
    <col min="24" max="24" width="6.5" customWidth="1"/>
    <col min="25" max="25" width="5.6640625" customWidth="1"/>
    <col min="26" max="26" width="8.6640625" customWidth="1"/>
    <col min="27" max="31" width="5.5" customWidth="1"/>
    <col min="32" max="32" width="8.6640625" customWidth="1"/>
    <col min="33" max="33" width="0.6640625" customWidth="1"/>
    <col min="34" max="37" width="5.6640625" style="32" customWidth="1"/>
    <col min="38" max="38" width="0.6640625" style="32" customWidth="1"/>
    <col min="39" max="43" width="5.5" customWidth="1"/>
    <col min="44" max="44" width="8.6640625" customWidth="1"/>
    <col min="45" max="45" width="0.6640625" customWidth="1"/>
  </cols>
  <sheetData>
    <row r="1" spans="1:57" x14ac:dyDescent="0.15">
      <c r="A1" s="39"/>
      <c r="B1" s="8" t="s">
        <v>123</v>
      </c>
      <c r="C1" s="6"/>
      <c r="D1" s="7"/>
      <c r="E1" s="101" t="s">
        <v>124</v>
      </c>
      <c r="F1" s="101"/>
      <c r="G1" s="71"/>
      <c r="H1" s="71"/>
      <c r="I1" s="8"/>
      <c r="J1" s="6"/>
      <c r="K1" s="167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6"/>
      <c r="AB1" s="166"/>
      <c r="AC1" s="71"/>
      <c r="AD1" s="71"/>
      <c r="AE1" s="8"/>
      <c r="AF1" s="6"/>
      <c r="AG1" s="167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x14ac:dyDescent="0.15">
      <c r="A2" s="39"/>
      <c r="B2" s="134" t="s">
        <v>37</v>
      </c>
      <c r="C2" s="67"/>
      <c r="D2" s="188"/>
      <c r="E2" s="14" t="s">
        <v>13</v>
      </c>
      <c r="F2" s="15"/>
      <c r="G2" s="15"/>
      <c r="H2" s="15"/>
      <c r="I2" s="21"/>
      <c r="J2" s="16"/>
      <c r="K2" s="94"/>
      <c r="L2" s="23" t="s">
        <v>265</v>
      </c>
      <c r="M2" s="15"/>
      <c r="N2" s="15"/>
      <c r="O2" s="22"/>
      <c r="P2" s="20"/>
      <c r="Q2" s="23" t="s">
        <v>266</v>
      </c>
      <c r="R2" s="15"/>
      <c r="S2" s="15"/>
      <c r="T2" s="15"/>
      <c r="U2" s="21"/>
      <c r="V2" s="22"/>
      <c r="W2" s="20"/>
      <c r="X2" s="189" t="s">
        <v>251</v>
      </c>
      <c r="Y2" s="190"/>
      <c r="Z2" s="168"/>
      <c r="AA2" s="14" t="s">
        <v>13</v>
      </c>
      <c r="AB2" s="15"/>
      <c r="AC2" s="15"/>
      <c r="AD2" s="15"/>
      <c r="AE2" s="21"/>
      <c r="AF2" s="16"/>
      <c r="AG2" s="94"/>
      <c r="AH2" s="23" t="s">
        <v>267</v>
      </c>
      <c r="AI2" s="15"/>
      <c r="AJ2" s="15"/>
      <c r="AK2" s="22"/>
      <c r="AL2" s="20"/>
      <c r="AM2" s="23" t="s">
        <v>266</v>
      </c>
      <c r="AN2" s="15"/>
      <c r="AO2" s="15"/>
      <c r="AP2" s="15"/>
      <c r="AQ2" s="21"/>
      <c r="AR2" s="22"/>
      <c r="AS2" s="16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x14ac:dyDescent="0.15">
      <c r="A3" s="39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69"/>
      <c r="L3" s="19" t="s">
        <v>5</v>
      </c>
      <c r="M3" s="19" t="s">
        <v>6</v>
      </c>
      <c r="N3" s="19" t="s">
        <v>38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18</v>
      </c>
      <c r="W3" s="16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18</v>
      </c>
      <c r="AG3" s="169"/>
      <c r="AH3" s="19" t="s">
        <v>5</v>
      </c>
      <c r="AI3" s="19" t="s">
        <v>6</v>
      </c>
      <c r="AJ3" s="19" t="s">
        <v>38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18</v>
      </c>
      <c r="AS3" s="16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15">
      <c r="A4" s="39"/>
      <c r="B4" s="26">
        <v>1998</v>
      </c>
      <c r="C4" s="26" t="s">
        <v>93</v>
      </c>
      <c r="D4" s="27" t="s">
        <v>125</v>
      </c>
      <c r="E4" s="26">
        <v>15</v>
      </c>
      <c r="F4" s="26">
        <v>2</v>
      </c>
      <c r="G4" s="26">
        <v>1</v>
      </c>
      <c r="H4" s="26">
        <v>8</v>
      </c>
      <c r="I4" s="26">
        <v>30</v>
      </c>
      <c r="J4" s="29"/>
      <c r="K4" s="32"/>
      <c r="L4" s="90"/>
      <c r="M4" s="19"/>
      <c r="N4" s="19"/>
      <c r="O4" s="19"/>
      <c r="P4" s="25"/>
      <c r="Q4" s="26"/>
      <c r="R4" s="26"/>
      <c r="S4" s="28"/>
      <c r="T4" s="26"/>
      <c r="U4" s="26"/>
      <c r="V4" s="191"/>
      <c r="W4" s="32"/>
      <c r="X4" s="26"/>
      <c r="Y4" s="31"/>
      <c r="Z4" s="27"/>
      <c r="AA4" s="26"/>
      <c r="AB4" s="26"/>
      <c r="AC4" s="26"/>
      <c r="AD4" s="28"/>
      <c r="AE4" s="26"/>
      <c r="AF4" s="29"/>
      <c r="AG4" s="32"/>
      <c r="AH4" s="90"/>
      <c r="AI4" s="19"/>
      <c r="AJ4" s="19"/>
      <c r="AK4" s="19"/>
      <c r="AL4" s="25"/>
      <c r="AM4" s="26"/>
      <c r="AN4" s="26"/>
      <c r="AO4" s="28"/>
      <c r="AP4" s="26"/>
      <c r="AQ4" s="26"/>
      <c r="AR4" s="28"/>
      <c r="AS4" s="3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15">
      <c r="A5" s="39"/>
      <c r="B5" s="26">
        <v>1999</v>
      </c>
      <c r="C5" s="26" t="s">
        <v>126</v>
      </c>
      <c r="D5" s="27" t="s">
        <v>125</v>
      </c>
      <c r="E5" s="26"/>
      <c r="F5" s="26"/>
      <c r="G5" s="26"/>
      <c r="H5" s="26"/>
      <c r="I5" s="26"/>
      <c r="J5" s="29"/>
      <c r="K5" s="32"/>
      <c r="L5" s="90"/>
      <c r="M5" s="19"/>
      <c r="N5" s="19"/>
      <c r="O5" s="19"/>
      <c r="P5" s="25"/>
      <c r="Q5" s="26"/>
      <c r="R5" s="26"/>
      <c r="S5" s="28"/>
      <c r="T5" s="26"/>
      <c r="U5" s="26"/>
      <c r="V5" s="28"/>
      <c r="W5" s="32"/>
      <c r="X5" s="26"/>
      <c r="Y5" s="31"/>
      <c r="Z5" s="27"/>
      <c r="AA5" s="26"/>
      <c r="AB5" s="26"/>
      <c r="AC5" s="26"/>
      <c r="AD5" s="28"/>
      <c r="AE5" s="26"/>
      <c r="AF5" s="29"/>
      <c r="AG5" s="32"/>
      <c r="AH5" s="90"/>
      <c r="AI5" s="19"/>
      <c r="AJ5" s="19"/>
      <c r="AK5" s="19"/>
      <c r="AL5" s="25"/>
      <c r="AM5" s="26"/>
      <c r="AN5" s="26"/>
      <c r="AO5" s="28"/>
      <c r="AP5" s="26"/>
      <c r="AQ5" s="26"/>
      <c r="AR5" s="28"/>
      <c r="AS5" s="3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15">
      <c r="A6" s="39"/>
      <c r="B6" s="26">
        <v>2000</v>
      </c>
      <c r="C6" s="28" t="s">
        <v>93</v>
      </c>
      <c r="D6" s="27" t="s">
        <v>125</v>
      </c>
      <c r="E6" s="26">
        <v>26</v>
      </c>
      <c r="F6" s="26">
        <v>2</v>
      </c>
      <c r="G6" s="26">
        <v>4</v>
      </c>
      <c r="H6" s="26">
        <v>31</v>
      </c>
      <c r="I6" s="26">
        <v>154</v>
      </c>
      <c r="J6" s="29">
        <v>0.67543859649122806</v>
      </c>
      <c r="K6" s="32"/>
      <c r="L6" s="90"/>
      <c r="M6" s="19"/>
      <c r="N6" s="19"/>
      <c r="O6" s="19" t="s">
        <v>39</v>
      </c>
      <c r="Q6" s="26"/>
      <c r="R6" s="26"/>
      <c r="S6" s="28"/>
      <c r="T6" s="26"/>
      <c r="U6" s="26"/>
      <c r="V6" s="28"/>
      <c r="W6" s="32"/>
      <c r="X6" s="26"/>
      <c r="Y6" s="31"/>
      <c r="Z6" s="27"/>
      <c r="AA6" s="26"/>
      <c r="AB6" s="26"/>
      <c r="AC6" s="26"/>
      <c r="AD6" s="28"/>
      <c r="AE6" s="26"/>
      <c r="AF6" s="29"/>
      <c r="AG6" s="32"/>
      <c r="AH6" s="90"/>
      <c r="AI6" s="19"/>
      <c r="AJ6" s="19"/>
      <c r="AK6" s="19"/>
      <c r="AM6" s="26"/>
      <c r="AN6" s="26"/>
      <c r="AO6" s="28"/>
      <c r="AP6" s="26"/>
      <c r="AQ6" s="26"/>
      <c r="AR6" s="28"/>
      <c r="AS6" s="3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15">
      <c r="A7" s="39"/>
      <c r="B7" s="26">
        <v>2001</v>
      </c>
      <c r="C7" s="28" t="s">
        <v>94</v>
      </c>
      <c r="D7" s="27" t="s">
        <v>125</v>
      </c>
      <c r="E7" s="26">
        <v>21</v>
      </c>
      <c r="F7" s="26">
        <v>1</v>
      </c>
      <c r="G7" s="26">
        <v>5</v>
      </c>
      <c r="H7" s="26">
        <v>38</v>
      </c>
      <c r="I7" s="26">
        <v>123</v>
      </c>
      <c r="J7" s="29">
        <v>0.69491525423728817</v>
      </c>
      <c r="K7" s="32"/>
      <c r="L7" s="90"/>
      <c r="M7" s="19" t="s">
        <v>39</v>
      </c>
      <c r="N7" s="19"/>
      <c r="O7" s="19"/>
      <c r="Q7" s="26"/>
      <c r="R7" s="26"/>
      <c r="S7" s="28"/>
      <c r="T7" s="26"/>
      <c r="U7" s="26"/>
      <c r="V7" s="28"/>
      <c r="W7" s="32"/>
      <c r="X7" s="26"/>
      <c r="Y7" s="31"/>
      <c r="Z7" s="27"/>
      <c r="AA7" s="26"/>
      <c r="AB7" s="26"/>
      <c r="AC7" s="26"/>
      <c r="AD7" s="28"/>
      <c r="AE7" s="26"/>
      <c r="AF7" s="29"/>
      <c r="AG7" s="32"/>
      <c r="AH7" s="90"/>
      <c r="AI7" s="19"/>
      <c r="AJ7" s="19"/>
      <c r="AK7" s="19"/>
      <c r="AM7" s="26"/>
      <c r="AN7" s="26"/>
      <c r="AO7" s="28"/>
      <c r="AP7" s="26"/>
      <c r="AQ7" s="26"/>
      <c r="AR7" s="28"/>
      <c r="AS7" s="3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15">
      <c r="A8" s="39"/>
      <c r="B8" s="74" t="s">
        <v>253</v>
      </c>
      <c r="C8" s="78"/>
      <c r="D8" s="77"/>
      <c r="E8" s="76">
        <f>SUM(E4:E7)</f>
        <v>62</v>
      </c>
      <c r="F8" s="76">
        <f>SUM(F4:F7)</f>
        <v>5</v>
      </c>
      <c r="G8" s="76">
        <f>SUM(G4:G7)</f>
        <v>10</v>
      </c>
      <c r="H8" s="76">
        <f>SUM(H4:H7)</f>
        <v>77</v>
      </c>
      <c r="I8" s="76">
        <f>SUM(I4:I7)</f>
        <v>307</v>
      </c>
      <c r="J8" s="174">
        <v>0</v>
      </c>
      <c r="K8" s="94">
        <f>SUM(K4:K7)</f>
        <v>0</v>
      </c>
      <c r="L8" s="23"/>
      <c r="M8" s="21"/>
      <c r="N8" s="122"/>
      <c r="O8" s="123"/>
      <c r="P8" s="25"/>
      <c r="Q8" s="76">
        <f>SUM(Q4:Q7)</f>
        <v>0</v>
      </c>
      <c r="R8" s="76">
        <f>SUM(R4:R7)</f>
        <v>0</v>
      </c>
      <c r="S8" s="76">
        <f>SUM(S4:S7)</f>
        <v>0</v>
      </c>
      <c r="T8" s="76">
        <f>SUM(T4:T7)</f>
        <v>0</v>
      </c>
      <c r="U8" s="76">
        <f>SUM(U4:U7)</f>
        <v>0</v>
      </c>
      <c r="V8" s="37">
        <v>0</v>
      </c>
      <c r="W8" s="94">
        <f>SUM(W4:W7)</f>
        <v>0</v>
      </c>
      <c r="X8" s="17" t="s">
        <v>253</v>
      </c>
      <c r="Y8" s="18"/>
      <c r="Z8" s="16"/>
      <c r="AA8" s="76">
        <f>SUM(AA4:AA7)</f>
        <v>0</v>
      </c>
      <c r="AB8" s="76">
        <f>SUM(AB4:AB7)</f>
        <v>0</v>
      </c>
      <c r="AC8" s="76">
        <f>SUM(AC4:AC7)</f>
        <v>0</v>
      </c>
      <c r="AD8" s="76">
        <f>SUM(AD4:AD7)</f>
        <v>0</v>
      </c>
      <c r="AE8" s="76">
        <f>SUM(AE4:AE7)</f>
        <v>0</v>
      </c>
      <c r="AF8" s="174">
        <v>0</v>
      </c>
      <c r="AG8" s="94">
        <f>SUM(AG4:AG7)</f>
        <v>0</v>
      </c>
      <c r="AH8" s="23"/>
      <c r="AI8" s="21"/>
      <c r="AJ8" s="122"/>
      <c r="AK8" s="123"/>
      <c r="AL8" s="25"/>
      <c r="AM8" s="76">
        <f>SUM(AM4:AM7)</f>
        <v>0</v>
      </c>
      <c r="AN8" s="76">
        <f>SUM(AN4:AN7)</f>
        <v>0</v>
      </c>
      <c r="AO8" s="76">
        <f>SUM(AO4:AO7)</f>
        <v>0</v>
      </c>
      <c r="AP8" s="76">
        <f>SUM(AP4:AP7)</f>
        <v>0</v>
      </c>
      <c r="AQ8" s="76">
        <f>SUM(AQ4:AQ7)</f>
        <v>0</v>
      </c>
      <c r="AR8" s="37">
        <v>0</v>
      </c>
      <c r="AS8" s="169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15">
      <c r="A9" s="39"/>
      <c r="B9" s="39"/>
      <c r="C9" s="39"/>
      <c r="D9" s="39"/>
      <c r="E9" s="39"/>
      <c r="F9" s="39"/>
      <c r="G9" s="39"/>
      <c r="H9" s="39"/>
      <c r="I9" s="39"/>
      <c r="J9" s="40"/>
      <c r="K9" s="32"/>
      <c r="L9" s="25"/>
      <c r="M9" s="25"/>
      <c r="N9" s="25"/>
      <c r="O9" s="25"/>
      <c r="P9" s="39"/>
      <c r="Q9" s="39"/>
      <c r="R9" s="41"/>
      <c r="S9" s="39"/>
      <c r="T9" s="39"/>
      <c r="U9" s="25"/>
      <c r="V9" s="25"/>
      <c r="W9" s="32"/>
      <c r="X9" s="39"/>
      <c r="Y9" s="39"/>
      <c r="Z9" s="39"/>
      <c r="AA9" s="39"/>
      <c r="AB9" s="39"/>
      <c r="AC9" s="39"/>
      <c r="AD9" s="39"/>
      <c r="AE9" s="39"/>
      <c r="AF9" s="40"/>
      <c r="AG9" s="32"/>
      <c r="AH9" s="25"/>
      <c r="AI9" s="25"/>
      <c r="AJ9" s="25"/>
      <c r="AK9" s="25"/>
      <c r="AL9" s="39"/>
      <c r="AM9" s="39"/>
      <c r="AN9" s="41"/>
      <c r="AO9" s="39"/>
      <c r="AP9" s="39"/>
      <c r="AQ9" s="25"/>
      <c r="AR9" s="25"/>
      <c r="AS9" s="3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15">
      <c r="A10" s="39"/>
      <c r="B10" s="178" t="s">
        <v>252</v>
      </c>
      <c r="C10" s="179"/>
      <c r="D10" s="180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17</v>
      </c>
      <c r="J10" s="19" t="s">
        <v>18</v>
      </c>
      <c r="K10" s="25"/>
      <c r="L10" s="19" t="s">
        <v>23</v>
      </c>
      <c r="M10" s="19" t="s">
        <v>24</v>
      </c>
      <c r="N10" s="19" t="s">
        <v>268</v>
      </c>
      <c r="O10" s="19" t="s">
        <v>269</v>
      </c>
      <c r="Q10" s="41"/>
      <c r="R10" s="41" t="s">
        <v>36</v>
      </c>
      <c r="S10" s="41"/>
      <c r="T10" s="39" t="s">
        <v>131</v>
      </c>
      <c r="U10" s="25"/>
      <c r="V10" s="32"/>
      <c r="W10" s="32"/>
      <c r="X10" s="177"/>
      <c r="Y10" s="177"/>
      <c r="Z10" s="177"/>
      <c r="AA10" s="177"/>
      <c r="AB10" s="177"/>
      <c r="AC10" s="39"/>
      <c r="AD10" s="39"/>
      <c r="AE10" s="39"/>
      <c r="AF10" s="39"/>
      <c r="AG10" s="39"/>
      <c r="AH10" s="39"/>
      <c r="AI10" s="39"/>
      <c r="AJ10" s="39"/>
      <c r="AK10" s="39"/>
      <c r="AM10" s="32"/>
      <c r="AN10" s="177"/>
      <c r="AO10" s="177"/>
      <c r="AP10" s="177"/>
      <c r="AQ10" s="177"/>
      <c r="AR10" s="177"/>
      <c r="AS10" s="177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15">
      <c r="A11" s="39"/>
      <c r="B11" s="44" t="s">
        <v>12</v>
      </c>
      <c r="C11" s="13"/>
      <c r="D11" s="46"/>
      <c r="E11" s="182">
        <v>680</v>
      </c>
      <c r="F11" s="182">
        <v>76</v>
      </c>
      <c r="G11" s="182">
        <v>184</v>
      </c>
      <c r="H11" s="182">
        <v>1278</v>
      </c>
      <c r="I11" s="182">
        <v>4198</v>
      </c>
      <c r="J11" s="192">
        <v>0.73199999999999998</v>
      </c>
      <c r="K11" s="39">
        <f>PRODUCT(I11/J11)</f>
        <v>5734.9726775956287</v>
      </c>
      <c r="L11" s="183">
        <f t="shared" ref="L11:L12" si="0">PRODUCT((F11+G11)/E11)</f>
        <v>0.38235294117647056</v>
      </c>
      <c r="M11" s="183">
        <f t="shared" ref="M11:M12" si="1">PRODUCT(H11/E11)</f>
        <v>1.8794117647058823</v>
      </c>
      <c r="N11" s="183">
        <f t="shared" ref="N11:N12" si="2">PRODUCT((F11+G11+H11)/E11)</f>
        <v>2.2617647058823529</v>
      </c>
      <c r="O11" s="183">
        <f t="shared" ref="O11:O12" si="3">PRODUCT(I11/E11)</f>
        <v>6.1735294117647062</v>
      </c>
      <c r="Q11" s="41"/>
      <c r="R11" s="41"/>
      <c r="S11" s="41"/>
      <c r="T11" s="181" t="s">
        <v>132</v>
      </c>
      <c r="U11" s="39"/>
      <c r="V11" s="39"/>
      <c r="W11" s="39"/>
      <c r="X11" s="41"/>
      <c r="Y11" s="41"/>
      <c r="Z11" s="41"/>
      <c r="AA11" s="41"/>
      <c r="AB11" s="41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41"/>
      <c r="AO11" s="41"/>
      <c r="AP11" s="41"/>
      <c r="AQ11" s="41"/>
      <c r="AR11" s="41"/>
      <c r="AS11" s="41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15">
      <c r="A12" s="39"/>
      <c r="B12" s="171" t="s">
        <v>37</v>
      </c>
      <c r="C12" s="172"/>
      <c r="D12" s="173"/>
      <c r="E12" s="182">
        <f>PRODUCT(E8+Q8)</f>
        <v>62</v>
      </c>
      <c r="F12" s="182">
        <f>PRODUCT(F8+R8)</f>
        <v>5</v>
      </c>
      <c r="G12" s="182">
        <f>PRODUCT(G8+S8)</f>
        <v>10</v>
      </c>
      <c r="H12" s="182">
        <f>PRODUCT(H8+T8)</f>
        <v>77</v>
      </c>
      <c r="I12" s="182">
        <f>PRODUCT(I8+U8)</f>
        <v>307</v>
      </c>
      <c r="J12" s="192"/>
      <c r="K12" s="39">
        <f>PRODUCT(K8+W8)</f>
        <v>0</v>
      </c>
      <c r="L12" s="183">
        <f t="shared" si="0"/>
        <v>0.24193548387096775</v>
      </c>
      <c r="M12" s="183">
        <f t="shared" si="1"/>
        <v>1.2419354838709677</v>
      </c>
      <c r="N12" s="183">
        <f t="shared" si="2"/>
        <v>1.4838709677419355</v>
      </c>
      <c r="O12" s="183">
        <f t="shared" si="3"/>
        <v>4.9516129032258061</v>
      </c>
      <c r="Q12" s="41"/>
      <c r="R12" s="41"/>
      <c r="S12" s="41"/>
      <c r="T12" s="181" t="s">
        <v>254</v>
      </c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15">
      <c r="A13" s="39"/>
      <c r="B13" s="175" t="s">
        <v>251</v>
      </c>
      <c r="C13" s="176"/>
      <c r="D13" s="170"/>
      <c r="E13" s="182">
        <f>PRODUCT(AA8+AM8)</f>
        <v>0</v>
      </c>
      <c r="F13" s="182">
        <f>PRODUCT(AB8+AN8)</f>
        <v>0</v>
      </c>
      <c r="G13" s="182">
        <f>PRODUCT(AC8+AO8)</f>
        <v>0</v>
      </c>
      <c r="H13" s="182">
        <f>PRODUCT(AD8+AP8)</f>
        <v>0</v>
      </c>
      <c r="I13" s="182">
        <f>PRODUCT(AE8+AQ8)</f>
        <v>0</v>
      </c>
      <c r="J13" s="192">
        <v>0</v>
      </c>
      <c r="K13" s="25">
        <f>PRODUCT(AG8+AS8)</f>
        <v>0</v>
      </c>
      <c r="L13" s="183">
        <v>0</v>
      </c>
      <c r="M13" s="183">
        <v>0</v>
      </c>
      <c r="N13" s="183">
        <v>0</v>
      </c>
      <c r="O13" s="183">
        <v>0</v>
      </c>
      <c r="Q13" s="41"/>
      <c r="R13" s="41"/>
      <c r="S13" s="39"/>
      <c r="T13" s="181" t="s">
        <v>134</v>
      </c>
      <c r="U13" s="25"/>
      <c r="V13" s="25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25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15">
      <c r="A14" s="39"/>
      <c r="B14" s="184" t="s">
        <v>253</v>
      </c>
      <c r="C14" s="92"/>
      <c r="D14" s="185"/>
      <c r="E14" s="182">
        <f>SUM(E11:E13)</f>
        <v>742</v>
      </c>
      <c r="F14" s="182">
        <f t="shared" ref="F14:I14" si="4">SUM(F11:F13)</f>
        <v>81</v>
      </c>
      <c r="G14" s="182">
        <f t="shared" si="4"/>
        <v>194</v>
      </c>
      <c r="H14" s="182">
        <f t="shared" si="4"/>
        <v>1355</v>
      </c>
      <c r="I14" s="182">
        <f t="shared" si="4"/>
        <v>4505</v>
      </c>
      <c r="J14" s="192"/>
      <c r="K14" s="39">
        <f>SUM(K11:K13)</f>
        <v>5734.9726775956287</v>
      </c>
      <c r="L14" s="183">
        <f>PRODUCT((F14+G14)/E14)</f>
        <v>0.37061994609164423</v>
      </c>
      <c r="M14" s="183">
        <f>PRODUCT(H14/E14)</f>
        <v>1.8261455525606469</v>
      </c>
      <c r="N14" s="183">
        <f>PRODUCT((F14+G14+H14)/E14)</f>
        <v>2.1967654986522911</v>
      </c>
      <c r="O14" s="183">
        <f>PRODUCT(I14/E14)</f>
        <v>6.0714285714285712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15">
      <c r="A15" s="39"/>
      <c r="B15" s="39"/>
      <c r="C15" s="39"/>
      <c r="D15" s="39"/>
      <c r="E15" s="25"/>
      <c r="F15" s="25"/>
      <c r="G15" s="25"/>
      <c r="H15" s="25"/>
      <c r="I15" s="25"/>
      <c r="J15" s="39"/>
      <c r="K15" s="39"/>
      <c r="L15" s="25"/>
      <c r="M15" s="25"/>
      <c r="N15" s="25"/>
      <c r="O15" s="25"/>
      <c r="P15" s="39"/>
      <c r="Q15" s="39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1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1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1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1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1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1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x14ac:dyDescent="0.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x14ac:dyDescent="0.1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x14ac:dyDescent="0.1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x14ac:dyDescent="0.1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x14ac:dyDescent="0.1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x14ac:dyDescent="0.1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x14ac:dyDescent="0.1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x14ac:dyDescent="0.1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x14ac:dyDescent="0.1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x14ac:dyDescent="0.1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x14ac:dyDescent="0.1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x14ac:dyDescent="0.1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x14ac:dyDescent="0.1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x14ac:dyDescent="0.1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x14ac:dyDescent="0.1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x14ac:dyDescent="0.1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x14ac:dyDescent="0.1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x14ac:dyDescent="0.1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x14ac:dyDescent="0.1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x14ac:dyDescent="0.1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x14ac:dyDescent="0.1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x14ac:dyDescent="0.1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x14ac:dyDescent="0.1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x14ac:dyDescent="0.1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x14ac:dyDescent="0.1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x14ac:dyDescent="0.1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x14ac:dyDescent="0.15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25"/>
      <c r="S53" s="25"/>
      <c r="T53" s="25"/>
      <c r="U53" s="25"/>
      <c r="V53" s="25"/>
      <c r="W53" s="25"/>
      <c r="X53" s="25"/>
      <c r="Y53" s="25"/>
      <c r="Z53" s="25"/>
      <c r="AA53" s="25"/>
      <c r="AC53" s="39"/>
      <c r="AD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x14ac:dyDescent="0.15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25"/>
      <c r="S54" s="25"/>
      <c r="T54" s="25"/>
      <c r="U54" s="25"/>
      <c r="V54" s="25"/>
      <c r="W54" s="25"/>
      <c r="X54" s="25"/>
      <c r="Y54" s="25"/>
      <c r="Z54" s="25"/>
      <c r="AA54" s="25"/>
      <c r="AC54" s="39"/>
      <c r="AD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x14ac:dyDescent="0.15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25"/>
      <c r="S55" s="25"/>
      <c r="T55" s="25"/>
      <c r="U55" s="25"/>
      <c r="V55" s="25"/>
      <c r="W55" s="25"/>
      <c r="X55" s="25"/>
      <c r="Y55" s="25"/>
      <c r="Z55" s="25"/>
      <c r="AA55" s="25"/>
      <c r="AC55" s="39"/>
      <c r="AD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x14ac:dyDescent="0.15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25"/>
      <c r="S56" s="25"/>
      <c r="T56" s="25"/>
      <c r="U56" s="25"/>
      <c r="V56" s="25"/>
      <c r="W56" s="25"/>
      <c r="X56" s="25"/>
      <c r="Y56" s="25"/>
      <c r="Z56" s="25"/>
      <c r="AA56" s="25"/>
      <c r="AC56" s="39"/>
      <c r="AD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x14ac:dyDescent="0.15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25"/>
      <c r="S57" s="25"/>
      <c r="T57" s="25"/>
      <c r="U57" s="25"/>
      <c r="V57" s="25"/>
      <c r="W57" s="25"/>
      <c r="X57" s="25"/>
      <c r="Y57" s="25"/>
      <c r="Z57" s="25"/>
      <c r="AA57" s="25"/>
      <c r="AC57" s="39"/>
      <c r="AD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x14ac:dyDescent="0.15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25"/>
      <c r="S58" s="25"/>
      <c r="T58" s="25"/>
      <c r="U58" s="25"/>
      <c r="V58" s="25"/>
      <c r="W58" s="25"/>
      <c r="X58" s="25"/>
      <c r="Y58" s="25"/>
      <c r="Z58" s="25"/>
      <c r="AA58" s="25"/>
      <c r="AC58" s="39"/>
      <c r="AD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x14ac:dyDescent="0.15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25"/>
      <c r="S59" s="25"/>
      <c r="T59" s="25"/>
      <c r="U59" s="25"/>
      <c r="V59" s="25"/>
      <c r="W59" s="25"/>
      <c r="X59" s="25"/>
      <c r="Y59" s="25"/>
      <c r="Z59" s="25"/>
      <c r="AA59" s="25"/>
      <c r="AC59" s="39"/>
      <c r="AD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x14ac:dyDescent="0.15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25"/>
      <c r="S60" s="25"/>
      <c r="T60" s="25"/>
      <c r="U60" s="25"/>
      <c r="V60" s="25"/>
      <c r="W60" s="25"/>
      <c r="X60" s="25"/>
      <c r="Y60" s="25"/>
      <c r="Z60" s="25"/>
      <c r="AA60" s="25"/>
      <c r="AC60" s="39"/>
      <c r="AD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x14ac:dyDescent="0.15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25"/>
      <c r="S61" s="25"/>
      <c r="T61" s="25"/>
      <c r="U61" s="25"/>
      <c r="V61" s="25"/>
      <c r="W61" s="25"/>
      <c r="X61" s="25"/>
      <c r="Y61" s="25"/>
      <c r="Z61" s="25"/>
      <c r="AA61" s="25"/>
      <c r="AC61" s="39"/>
      <c r="AD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x14ac:dyDescent="0.15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25"/>
      <c r="S62" s="25"/>
      <c r="T62" s="25"/>
      <c r="U62" s="25"/>
      <c r="V62" s="25"/>
      <c r="W62" s="25"/>
      <c r="X62" s="25"/>
      <c r="Y62" s="25"/>
      <c r="Z62" s="25"/>
      <c r="AA62" s="25"/>
      <c r="AC62" s="39"/>
      <c r="AD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x14ac:dyDescent="0.15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25"/>
      <c r="S63" s="25"/>
      <c r="T63" s="25"/>
      <c r="U63" s="25"/>
      <c r="V63" s="25"/>
      <c r="W63" s="25"/>
      <c r="X63" s="25"/>
      <c r="Y63" s="25"/>
      <c r="Z63" s="25"/>
      <c r="AA63" s="25"/>
      <c r="AC63" s="39"/>
      <c r="AD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x14ac:dyDescent="0.15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25"/>
      <c r="S64" s="25"/>
      <c r="T64" s="25"/>
      <c r="U64" s="25"/>
      <c r="V64" s="25"/>
      <c r="W64" s="25"/>
      <c r="X64" s="25"/>
      <c r="Y64" s="25"/>
      <c r="Z64" s="25"/>
      <c r="AA64" s="25"/>
      <c r="AC64" s="39"/>
      <c r="AD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x14ac:dyDescent="0.15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25"/>
      <c r="S65" s="25"/>
      <c r="T65" s="25"/>
      <c r="U65" s="25"/>
      <c r="V65" s="25"/>
      <c r="W65" s="25"/>
      <c r="X65" s="25"/>
      <c r="Y65" s="25"/>
      <c r="Z65" s="25"/>
      <c r="AA65" s="25"/>
      <c r="AC65" s="39"/>
      <c r="AD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x14ac:dyDescent="0.15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25"/>
      <c r="S66" s="25"/>
      <c r="T66" s="25"/>
      <c r="U66" s="25"/>
      <c r="V66" s="25"/>
      <c r="W66" s="25"/>
      <c r="X66" s="25"/>
      <c r="Y66" s="25"/>
      <c r="Z66" s="25"/>
      <c r="AA66" s="25"/>
      <c r="AC66" s="39"/>
      <c r="AD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x14ac:dyDescent="0.15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25"/>
      <c r="S67" s="25"/>
      <c r="T67" s="25"/>
      <c r="U67" s="25"/>
      <c r="V67" s="25"/>
      <c r="W67" s="25"/>
      <c r="X67" s="25"/>
      <c r="Y67" s="25"/>
      <c r="Z67" s="25"/>
      <c r="AA67" s="25"/>
      <c r="AC67" s="39"/>
      <c r="AD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x14ac:dyDescent="0.15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25"/>
      <c r="S68" s="25"/>
      <c r="T68" s="25"/>
      <c r="U68" s="25"/>
      <c r="V68" s="25"/>
      <c r="W68" s="25"/>
      <c r="X68" s="25"/>
      <c r="Y68" s="25"/>
      <c r="Z68" s="25"/>
      <c r="AA68" s="25"/>
      <c r="AC68" s="39"/>
      <c r="AD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x14ac:dyDescent="0.15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25"/>
      <c r="S69" s="25"/>
      <c r="T69" s="25"/>
      <c r="U69" s="25"/>
      <c r="V69" s="25"/>
      <c r="W69" s="25"/>
      <c r="X69" s="25"/>
      <c r="Y69" s="25"/>
      <c r="Z69" s="25"/>
      <c r="AA69" s="25"/>
      <c r="AC69" s="39"/>
      <c r="AD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x14ac:dyDescent="0.15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25"/>
      <c r="S70" s="25"/>
      <c r="T70" s="25"/>
      <c r="U70" s="25"/>
      <c r="V70" s="25"/>
      <c r="W70" s="25"/>
      <c r="X70" s="25"/>
      <c r="Y70" s="25"/>
      <c r="Z70" s="25"/>
      <c r="AA70" s="25"/>
      <c r="AC70" s="39"/>
      <c r="AD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x14ac:dyDescent="0.15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25"/>
      <c r="S71" s="25"/>
      <c r="T71" s="25"/>
      <c r="U71" s="25"/>
      <c r="V71" s="25"/>
      <c r="W71" s="25"/>
      <c r="X71" s="25"/>
      <c r="Y71" s="25"/>
      <c r="Z71" s="25"/>
      <c r="AA71" s="25"/>
      <c r="AC71" s="39"/>
      <c r="AD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x14ac:dyDescent="0.15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25"/>
      <c r="S72" s="25"/>
      <c r="T72" s="25"/>
      <c r="U72" s="25"/>
      <c r="V72" s="25"/>
      <c r="W72" s="25"/>
      <c r="X72" s="25"/>
      <c r="Y72" s="25"/>
      <c r="Z72" s="25"/>
      <c r="AA72" s="25"/>
      <c r="AC72" s="39"/>
      <c r="AD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x14ac:dyDescent="0.15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25"/>
      <c r="S73" s="25"/>
      <c r="T73" s="25"/>
      <c r="U73" s="25"/>
      <c r="V73" s="25"/>
      <c r="W73" s="25"/>
      <c r="X73" s="25"/>
      <c r="Y73" s="25"/>
      <c r="Z73" s="25"/>
      <c r="AA73" s="25"/>
      <c r="AC73" s="39"/>
      <c r="AD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x14ac:dyDescent="0.15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25"/>
      <c r="S74" s="25"/>
      <c r="T74" s="25"/>
      <c r="U74" s="25"/>
      <c r="V74" s="25"/>
      <c r="W74" s="25"/>
      <c r="X74" s="25"/>
      <c r="Y74" s="25"/>
      <c r="Z74" s="25"/>
      <c r="AA74" s="25"/>
      <c r="AC74" s="39"/>
      <c r="AD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x14ac:dyDescent="0.15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25"/>
      <c r="S75" s="25"/>
      <c r="T75" s="25"/>
      <c r="U75" s="25"/>
      <c r="V75" s="25"/>
      <c r="W75" s="25"/>
      <c r="X75" s="25"/>
      <c r="Y75" s="25"/>
      <c r="Z75" s="25"/>
      <c r="AA75" s="25"/>
      <c r="AC75" s="39"/>
      <c r="AD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x14ac:dyDescent="0.15">
      <c r="A76" s="39"/>
      <c r="B76" s="39"/>
      <c r="C76" s="39"/>
      <c r="D76" s="39"/>
      <c r="L76"/>
      <c r="M76"/>
      <c r="N76"/>
      <c r="O76"/>
      <c r="P76"/>
      <c r="Q76" s="39"/>
      <c r="R76" s="25"/>
      <c r="S76" s="25"/>
      <c r="T76" s="25"/>
      <c r="U76" s="25"/>
      <c r="V76" s="25"/>
      <c r="W76" s="25"/>
      <c r="X76" s="25"/>
      <c r="Y76" s="25"/>
      <c r="Z76" s="25"/>
      <c r="AA76" s="25"/>
      <c r="AC76" s="39"/>
      <c r="AD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x14ac:dyDescent="0.15">
      <c r="A77" s="39"/>
      <c r="B77" s="39"/>
      <c r="C77" s="39"/>
      <c r="D77" s="39"/>
      <c r="L77"/>
      <c r="M77"/>
      <c r="N77"/>
      <c r="O77"/>
      <c r="P77"/>
      <c r="Q77" s="39"/>
      <c r="R77" s="25"/>
      <c r="S77" s="25"/>
      <c r="T77" s="25"/>
      <c r="U77" s="25"/>
      <c r="V77" s="25"/>
      <c r="W77" s="25"/>
      <c r="X77" s="25"/>
      <c r="Y77" s="25"/>
      <c r="Z77" s="25"/>
      <c r="AA77" s="25"/>
      <c r="AC77" s="39"/>
      <c r="AD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x14ac:dyDescent="0.15">
      <c r="A78" s="39"/>
      <c r="B78" s="39"/>
      <c r="C78" s="39"/>
      <c r="D78" s="39"/>
      <c r="L78"/>
      <c r="M78"/>
      <c r="N78"/>
      <c r="O78"/>
      <c r="P78"/>
      <c r="Q78" s="39"/>
      <c r="R78" s="25"/>
      <c r="S78" s="25"/>
      <c r="T78" s="25"/>
      <c r="U78" s="25"/>
      <c r="V78" s="25"/>
      <c r="W78" s="25"/>
      <c r="X78" s="25"/>
      <c r="Y78" s="25"/>
      <c r="Z78" s="25"/>
      <c r="AA78" s="25"/>
      <c r="AC78" s="39"/>
      <c r="AD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x14ac:dyDescent="0.15">
      <c r="A79" s="39"/>
      <c r="B79" s="39"/>
      <c r="C79" s="39"/>
      <c r="D79" s="39"/>
      <c r="L79"/>
      <c r="M79"/>
      <c r="N79"/>
      <c r="O79"/>
      <c r="P79"/>
      <c r="Q79" s="39"/>
      <c r="R79" s="25"/>
      <c r="S79" s="25"/>
      <c r="T79" s="25"/>
      <c r="U79" s="25"/>
      <c r="V79" s="25"/>
      <c r="W79" s="25"/>
      <c r="X79" s="25"/>
      <c r="Y79" s="25"/>
      <c r="Z79" s="25"/>
      <c r="AA79" s="25"/>
      <c r="AC79" s="39"/>
      <c r="AD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x14ac:dyDescent="0.15">
      <c r="A80" s="39"/>
      <c r="B80" s="39"/>
      <c r="C80" s="39"/>
      <c r="D80" s="39"/>
      <c r="L80"/>
      <c r="M80"/>
      <c r="N80"/>
      <c r="O80"/>
      <c r="P80"/>
      <c r="Q80" s="39"/>
      <c r="R80" s="25"/>
      <c r="S80" s="25"/>
      <c r="T80" s="25"/>
      <c r="U80" s="25"/>
      <c r="V80" s="25"/>
      <c r="W80" s="25"/>
      <c r="X80" s="25"/>
      <c r="Y80" s="25"/>
      <c r="Z80" s="25"/>
      <c r="AA80" s="25"/>
      <c r="AC80" s="39"/>
      <c r="AD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x14ac:dyDescent="0.15">
      <c r="A81" s="39"/>
      <c r="B81" s="39"/>
      <c r="C81" s="39"/>
      <c r="D81" s="39"/>
      <c r="L81"/>
      <c r="M81"/>
      <c r="N81"/>
      <c r="O81"/>
      <c r="P81"/>
      <c r="Q81" s="39"/>
      <c r="R81" s="25"/>
      <c r="S81" s="25"/>
      <c r="T81" s="25"/>
      <c r="U81" s="25"/>
      <c r="V81" s="25"/>
      <c r="W81" s="25"/>
      <c r="X81" s="25"/>
      <c r="Y81" s="25"/>
      <c r="Z81" s="25"/>
      <c r="AA81" s="25"/>
      <c r="AC81" s="39"/>
      <c r="AD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x14ac:dyDescent="0.15">
      <c r="A82" s="39"/>
      <c r="B82" s="39"/>
      <c r="C82" s="39"/>
      <c r="D82" s="39"/>
      <c r="L82"/>
      <c r="M82"/>
      <c r="N82"/>
      <c r="O82"/>
      <c r="P82"/>
      <c r="Q82" s="39"/>
      <c r="R82" s="25"/>
      <c r="S82" s="25"/>
      <c r="T82" s="25"/>
      <c r="U82" s="25"/>
      <c r="V82" s="25"/>
      <c r="W82" s="25"/>
      <c r="X82" s="25"/>
      <c r="Y82" s="25"/>
      <c r="Z82" s="25"/>
      <c r="AA82" s="25"/>
      <c r="AC82" s="39"/>
      <c r="AD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x14ac:dyDescent="0.15">
      <c r="A83" s="39"/>
      <c r="B83" s="39"/>
      <c r="C83" s="39"/>
      <c r="D83" s="39"/>
      <c r="L83"/>
      <c r="M83"/>
      <c r="N83"/>
      <c r="O83"/>
      <c r="P83"/>
      <c r="Q83" s="39"/>
      <c r="R83" s="25"/>
      <c r="S83" s="25"/>
      <c r="T83" s="25"/>
      <c r="U83" s="25"/>
      <c r="V83" s="25"/>
      <c r="W83" s="25"/>
      <c r="X83" s="25"/>
      <c r="Y83" s="25"/>
      <c r="Z83" s="25"/>
      <c r="AA83" s="25"/>
      <c r="AC83" s="39"/>
      <c r="AD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x14ac:dyDescent="0.15">
      <c r="A84" s="39"/>
      <c r="B84" s="39"/>
      <c r="C84" s="39"/>
      <c r="D84" s="39"/>
      <c r="L84"/>
      <c r="M84"/>
      <c r="N84"/>
      <c r="O84"/>
      <c r="P84"/>
      <c r="Q84" s="39"/>
      <c r="R84" s="25"/>
      <c r="S84" s="25"/>
      <c r="T84" s="25"/>
      <c r="U84" s="25"/>
      <c r="V84" s="25"/>
      <c r="W84" s="25"/>
      <c r="X84" s="25"/>
      <c r="Y84" s="25"/>
      <c r="Z84" s="25"/>
      <c r="AA84" s="25"/>
      <c r="AC84" s="39"/>
      <c r="AD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x14ac:dyDescent="0.15">
      <c r="A85" s="39"/>
      <c r="B85" s="39"/>
      <c r="C85" s="39"/>
      <c r="D85" s="39"/>
      <c r="L85"/>
      <c r="M85"/>
      <c r="N85"/>
      <c r="O85"/>
      <c r="P85"/>
      <c r="Q85" s="39"/>
      <c r="R85" s="25"/>
      <c r="S85" s="25"/>
      <c r="T85" s="25"/>
      <c r="U85" s="25"/>
      <c r="V85" s="25"/>
      <c r="W85" s="25"/>
      <c r="X85" s="25"/>
      <c r="Y85" s="25"/>
      <c r="Z85" s="25"/>
      <c r="AA85" s="25"/>
      <c r="AC85" s="39"/>
      <c r="AD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x14ac:dyDescent="0.15">
      <c r="A86" s="39"/>
      <c r="B86" s="39"/>
      <c r="C86" s="39"/>
      <c r="D86" s="39"/>
      <c r="L86"/>
      <c r="M86"/>
      <c r="N86"/>
      <c r="O86"/>
      <c r="P86"/>
      <c r="Q86" s="39"/>
      <c r="R86" s="25"/>
      <c r="S86" s="25"/>
      <c r="T86" s="25"/>
      <c r="U86" s="25"/>
      <c r="V86" s="25"/>
      <c r="W86" s="25"/>
      <c r="X86" s="25"/>
      <c r="Y86" s="25"/>
      <c r="Z86" s="25"/>
      <c r="AA86" s="25"/>
      <c r="AC86" s="39"/>
      <c r="AD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x14ac:dyDescent="0.15">
      <c r="A87" s="39"/>
      <c r="B87" s="39"/>
      <c r="C87" s="39"/>
      <c r="D87" s="39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C87" s="39"/>
      <c r="AD87" s="39"/>
      <c r="AH87" s="39"/>
      <c r="AI87" s="39"/>
      <c r="AJ87" s="39"/>
      <c r="AK87" s="39"/>
      <c r="AL87" s="25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x14ac:dyDescent="0.15">
      <c r="A88" s="39"/>
      <c r="B88" s="39"/>
      <c r="C88" s="39"/>
      <c r="D88" s="39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C88" s="39"/>
      <c r="AD88" s="39"/>
      <c r="AH88" s="39"/>
      <c r="AI88" s="39"/>
      <c r="AJ88" s="39"/>
      <c r="AK88" s="39"/>
      <c r="AL88" s="25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x14ac:dyDescent="0.15">
      <c r="A89" s="39"/>
      <c r="B89" s="39"/>
      <c r="C89" s="39"/>
      <c r="D89" s="39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C89" s="39"/>
      <c r="AD89" s="39"/>
      <c r="AH89" s="39"/>
      <c r="AI89" s="39"/>
      <c r="AJ89" s="39"/>
      <c r="AK89" s="39"/>
      <c r="AL89" s="25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x14ac:dyDescent="0.15">
      <c r="A90" s="39"/>
      <c r="B90" s="39"/>
      <c r="C90" s="39"/>
      <c r="D90" s="39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C90" s="39"/>
      <c r="AD90" s="39"/>
      <c r="AH90" s="39"/>
      <c r="AI90" s="39"/>
      <c r="AJ90" s="39"/>
      <c r="AK90" s="39"/>
      <c r="AL90" s="25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x14ac:dyDescent="0.15">
      <c r="A91" s="39"/>
      <c r="B91" s="39"/>
      <c r="C91" s="39"/>
      <c r="D91" s="39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C91" s="39"/>
      <c r="AD91" s="39"/>
      <c r="AH91" s="39"/>
      <c r="AI91" s="39"/>
      <c r="AJ91" s="39"/>
      <c r="AK91" s="39"/>
      <c r="AL91" s="25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x14ac:dyDescent="0.15">
      <c r="A92" s="39"/>
      <c r="B92" s="39"/>
      <c r="C92" s="39"/>
      <c r="D92" s="39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C92" s="39"/>
      <c r="AD92" s="39"/>
      <c r="AH92" s="39"/>
      <c r="AI92" s="39"/>
      <c r="AJ92" s="39"/>
      <c r="AK92" s="39"/>
      <c r="AL92" s="25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x14ac:dyDescent="0.15">
      <c r="A93" s="39"/>
      <c r="B93" s="39"/>
      <c r="C93" s="39"/>
      <c r="D93" s="39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C93" s="39"/>
      <c r="AD93" s="39"/>
      <c r="AH93" s="39"/>
      <c r="AI93" s="39"/>
      <c r="AJ93" s="39"/>
      <c r="AK93" s="39"/>
      <c r="AL93" s="25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x14ac:dyDescent="0.15">
      <c r="A94" s="39"/>
      <c r="B94" s="39"/>
      <c r="C94" s="39"/>
      <c r="D94" s="39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C94" s="39"/>
      <c r="AD94" s="39"/>
      <c r="AH94" s="39"/>
      <c r="AI94" s="39"/>
      <c r="AJ94" s="39"/>
      <c r="AK94" s="39"/>
      <c r="AL94" s="25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x14ac:dyDescent="0.15">
      <c r="A95" s="39"/>
      <c r="B95" s="39"/>
      <c r="C95" s="39"/>
      <c r="D95" s="39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C95" s="39"/>
      <c r="AD95" s="39"/>
      <c r="AH95" s="39"/>
      <c r="AI95" s="39"/>
      <c r="AJ95" s="39"/>
      <c r="AK95" s="39"/>
      <c r="AL95" s="25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x14ac:dyDescent="0.15">
      <c r="A96" s="39"/>
      <c r="B96" s="39"/>
      <c r="C96" s="39"/>
      <c r="D96" s="39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C96" s="39"/>
      <c r="AD96" s="39"/>
      <c r="AH96" s="39"/>
      <c r="AI96" s="39"/>
      <c r="AJ96" s="39"/>
      <c r="AK96" s="39"/>
      <c r="AL96" s="25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x14ac:dyDescent="0.15">
      <c r="A97" s="39"/>
      <c r="B97" s="39"/>
      <c r="C97" s="39"/>
      <c r="D97" s="39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C97" s="39"/>
      <c r="AD97" s="39"/>
      <c r="AH97" s="39"/>
      <c r="AI97" s="39"/>
      <c r="AJ97" s="39"/>
      <c r="AK97" s="39"/>
      <c r="AL97" s="25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x14ac:dyDescent="0.15">
      <c r="A98" s="39"/>
      <c r="B98" s="39"/>
      <c r="C98" s="39"/>
      <c r="D98" s="39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C98" s="39"/>
      <c r="AD98" s="39"/>
      <c r="AH98" s="39"/>
      <c r="AI98" s="39"/>
      <c r="AJ98" s="39"/>
      <c r="AK98" s="39"/>
      <c r="AL98" s="25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x14ac:dyDescent="0.15">
      <c r="A99" s="39"/>
      <c r="B99" s="39"/>
      <c r="C99" s="39"/>
      <c r="D99" s="39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C99" s="39"/>
      <c r="AD99" s="39"/>
      <c r="AH99" s="39"/>
      <c r="AI99" s="39"/>
      <c r="AJ99" s="39"/>
      <c r="AK99" s="39"/>
      <c r="AL99" s="25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x14ac:dyDescent="0.15">
      <c r="A100" s="39"/>
      <c r="B100" s="39"/>
      <c r="C100" s="39"/>
      <c r="D100" s="39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C100" s="39"/>
      <c r="AD100" s="39"/>
      <c r="AH100" s="39"/>
      <c r="AI100" s="39"/>
      <c r="AJ100" s="39"/>
      <c r="AK100" s="39"/>
      <c r="AL100" s="25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x14ac:dyDescent="0.15">
      <c r="A101" s="39"/>
      <c r="B101" s="39"/>
      <c r="C101" s="39"/>
      <c r="D101" s="39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C101" s="39"/>
      <c r="AD101" s="39"/>
      <c r="AH101" s="39"/>
      <c r="AI101" s="39"/>
      <c r="AJ101" s="39"/>
      <c r="AK101" s="39"/>
      <c r="AL101" s="25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x14ac:dyDescent="0.15">
      <c r="A102" s="39"/>
      <c r="B102" s="39"/>
      <c r="C102" s="39"/>
      <c r="D102" s="39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C102" s="39"/>
      <c r="AD102" s="39"/>
      <c r="AH102" s="39"/>
      <c r="AI102" s="39"/>
      <c r="AJ102" s="39"/>
      <c r="AK102" s="39"/>
      <c r="AL102" s="25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x14ac:dyDescent="0.15">
      <c r="A103" s="39"/>
      <c r="B103" s="39"/>
      <c r="C103" s="39"/>
      <c r="D103" s="39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C103" s="39"/>
      <c r="AD103" s="39"/>
      <c r="AH103" s="39"/>
      <c r="AI103" s="39"/>
      <c r="AJ103" s="39"/>
      <c r="AK103" s="39"/>
      <c r="AL103" s="25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x14ac:dyDescent="0.15">
      <c r="A104" s="39"/>
      <c r="B104" s="39"/>
      <c r="C104" s="39"/>
      <c r="D104" s="39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C104" s="39"/>
      <c r="AD104" s="39"/>
      <c r="AH104" s="39"/>
      <c r="AI104" s="39"/>
      <c r="AJ104" s="39"/>
      <c r="AK104" s="39"/>
      <c r="AL104" s="25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x14ac:dyDescent="0.15">
      <c r="A105" s="39"/>
      <c r="B105" s="39"/>
      <c r="C105" s="39"/>
      <c r="D105" s="39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C105" s="39"/>
      <c r="AD105" s="39"/>
      <c r="AH105" s="39"/>
      <c r="AI105" s="39"/>
      <c r="AJ105" s="39"/>
      <c r="AK105" s="39"/>
      <c r="AL105" s="25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x14ac:dyDescent="0.15">
      <c r="A106" s="39"/>
      <c r="B106" s="39"/>
      <c r="C106" s="39"/>
      <c r="D106" s="39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C106" s="39"/>
      <c r="AD106" s="39"/>
      <c r="AH106" s="39"/>
      <c r="AI106" s="39"/>
      <c r="AJ106" s="39"/>
      <c r="AK106" s="39"/>
      <c r="AL106" s="25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x14ac:dyDescent="0.15">
      <c r="A107" s="39"/>
      <c r="B107" s="39"/>
      <c r="C107" s="39"/>
      <c r="D107" s="39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C107" s="39"/>
      <c r="AD107" s="39"/>
      <c r="AH107" s="39"/>
      <c r="AI107" s="39"/>
      <c r="AJ107" s="39"/>
      <c r="AK107" s="39"/>
      <c r="AL107" s="25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x14ac:dyDescent="0.15">
      <c r="A108" s="39"/>
      <c r="B108" s="39"/>
      <c r="C108" s="39"/>
      <c r="D108" s="39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C108" s="39"/>
      <c r="AD108" s="39"/>
      <c r="AH108" s="39"/>
      <c r="AI108" s="39"/>
      <c r="AJ108" s="39"/>
      <c r="AK108" s="39"/>
      <c r="AL108" s="25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x14ac:dyDescent="0.15">
      <c r="A109" s="39"/>
      <c r="B109" s="39"/>
      <c r="C109" s="39"/>
      <c r="D109" s="39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C109" s="39"/>
      <c r="AD109" s="39"/>
      <c r="AH109" s="39"/>
      <c r="AI109" s="39"/>
      <c r="AJ109" s="39"/>
      <c r="AK109" s="39"/>
      <c r="AL109" s="25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x14ac:dyDescent="0.15">
      <c r="A110" s="39"/>
      <c r="B110" s="39"/>
      <c r="C110" s="39"/>
      <c r="D110" s="39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C110" s="39"/>
      <c r="AD110" s="39"/>
      <c r="AH110" s="39"/>
      <c r="AI110" s="39"/>
      <c r="AJ110" s="39"/>
      <c r="AK110" s="39"/>
      <c r="AL110" s="25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x14ac:dyDescent="0.15">
      <c r="A111" s="39"/>
      <c r="B111" s="39"/>
      <c r="C111" s="39"/>
      <c r="D111" s="39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C111" s="39"/>
      <c r="AD111" s="39"/>
      <c r="AH111" s="39"/>
      <c r="AI111" s="39"/>
      <c r="AJ111" s="39"/>
      <c r="AK111" s="39"/>
      <c r="AL111" s="25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x14ac:dyDescent="0.15">
      <c r="A112" s="39"/>
      <c r="B112" s="39"/>
      <c r="C112" s="39"/>
      <c r="D112" s="39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C112" s="39"/>
      <c r="AD112" s="39"/>
      <c r="AH112" s="39"/>
      <c r="AI112" s="39"/>
      <c r="AJ112" s="39"/>
      <c r="AK112" s="39"/>
      <c r="AL112" s="25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x14ac:dyDescent="0.15">
      <c r="A113" s="39"/>
      <c r="B113" s="39"/>
      <c r="C113" s="39"/>
      <c r="D113" s="39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C113" s="39"/>
      <c r="AD113" s="39"/>
      <c r="AH113" s="39"/>
      <c r="AI113" s="39"/>
      <c r="AJ113" s="39"/>
      <c r="AK113" s="39"/>
      <c r="AL113" s="25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x14ac:dyDescent="0.15">
      <c r="A114" s="39"/>
      <c r="B114" s="39"/>
      <c r="C114" s="39"/>
      <c r="D114" s="39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C114" s="39"/>
      <c r="AD114" s="39"/>
      <c r="AH114" s="39"/>
      <c r="AI114" s="39"/>
      <c r="AJ114" s="39"/>
      <c r="AK114" s="39"/>
      <c r="AL114" s="25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x14ac:dyDescent="0.15">
      <c r="A115" s="39"/>
      <c r="B115" s="39"/>
      <c r="C115" s="39"/>
      <c r="D115" s="39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C115" s="39"/>
      <c r="AD115" s="39"/>
      <c r="AH115" s="39"/>
      <c r="AI115" s="39"/>
      <c r="AJ115" s="39"/>
      <c r="AK115" s="39"/>
      <c r="AL115" s="25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x14ac:dyDescent="0.15">
      <c r="A116" s="39"/>
      <c r="B116" s="39"/>
      <c r="C116" s="39"/>
      <c r="D116" s="39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C116" s="39"/>
      <c r="AD116" s="39"/>
      <c r="AH116" s="39"/>
      <c r="AI116" s="39"/>
      <c r="AJ116" s="39"/>
      <c r="AK116" s="39"/>
      <c r="AL116" s="25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x14ac:dyDescent="0.15">
      <c r="A117" s="39"/>
      <c r="B117" s="39"/>
      <c r="C117" s="39"/>
      <c r="D117" s="39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C117" s="39"/>
      <c r="AD117" s="39"/>
      <c r="AH117" s="39"/>
      <c r="AI117" s="39"/>
      <c r="AJ117" s="39"/>
      <c r="AK117" s="39"/>
      <c r="AL117" s="25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x14ac:dyDescent="0.15">
      <c r="A118" s="39"/>
      <c r="B118" s="39"/>
      <c r="C118" s="39"/>
      <c r="D118" s="39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C118" s="39"/>
      <c r="AD118" s="39"/>
      <c r="AH118" s="39"/>
      <c r="AI118" s="39"/>
      <c r="AJ118" s="39"/>
      <c r="AK118" s="39"/>
      <c r="AL118" s="25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x14ac:dyDescent="0.15">
      <c r="A119" s="39"/>
      <c r="B119" s="39"/>
      <c r="C119" s="39"/>
      <c r="D119" s="39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C119" s="39"/>
      <c r="AD119" s="39"/>
      <c r="AH119" s="39"/>
      <c r="AI119" s="39"/>
      <c r="AJ119" s="39"/>
      <c r="AK119" s="39"/>
      <c r="AL119" s="25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x14ac:dyDescent="0.15">
      <c r="A120" s="39"/>
      <c r="B120" s="39"/>
      <c r="C120" s="39"/>
      <c r="D120" s="39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C120" s="39"/>
      <c r="AD120" s="39"/>
      <c r="AH120" s="39"/>
      <c r="AI120" s="39"/>
      <c r="AJ120" s="39"/>
      <c r="AK120" s="39"/>
      <c r="AL120" s="25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x14ac:dyDescent="0.15">
      <c r="A121" s="39"/>
      <c r="B121" s="39"/>
      <c r="C121" s="39"/>
      <c r="D121" s="39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C121" s="39"/>
      <c r="AD121" s="39"/>
      <c r="AH121" s="39"/>
      <c r="AI121" s="39"/>
      <c r="AJ121" s="39"/>
      <c r="AK121" s="39"/>
      <c r="AL121" s="25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x14ac:dyDescent="0.15">
      <c r="A122" s="39"/>
      <c r="B122" s="39"/>
      <c r="C122" s="39"/>
      <c r="D122" s="39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C122" s="39"/>
      <c r="AD122" s="39"/>
      <c r="AH122" s="39"/>
      <c r="AI122" s="39"/>
      <c r="AJ122" s="39"/>
      <c r="AK122" s="39"/>
      <c r="AL122" s="25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x14ac:dyDescent="0.15">
      <c r="A123" s="39"/>
      <c r="B123" s="39"/>
      <c r="C123" s="39"/>
      <c r="D123" s="39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C123" s="39"/>
      <c r="AD123" s="39"/>
      <c r="AH123" s="39"/>
      <c r="AI123" s="39"/>
      <c r="AJ123" s="39"/>
      <c r="AK123" s="39"/>
      <c r="AL123" s="25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x14ac:dyDescent="0.15">
      <c r="A124" s="39"/>
      <c r="B124" s="39"/>
      <c r="C124" s="39"/>
      <c r="D124" s="39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C124" s="39"/>
      <c r="AD124" s="39"/>
      <c r="AH124" s="39"/>
      <c r="AI124" s="39"/>
      <c r="AJ124" s="39"/>
      <c r="AK124" s="39"/>
      <c r="AL124" s="25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x14ac:dyDescent="0.15">
      <c r="A125" s="39"/>
      <c r="B125" s="39"/>
      <c r="C125" s="39"/>
      <c r="D125" s="39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C125" s="39"/>
      <c r="AD125" s="39"/>
      <c r="AH125" s="39"/>
      <c r="AI125" s="39"/>
      <c r="AJ125" s="39"/>
      <c r="AK125" s="39"/>
      <c r="AL125" s="25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x14ac:dyDescent="0.15">
      <c r="A126" s="39"/>
      <c r="B126" s="39"/>
      <c r="C126" s="39"/>
      <c r="D126" s="39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C126" s="39"/>
      <c r="AD126" s="39"/>
      <c r="AH126" s="39"/>
      <c r="AI126" s="39"/>
      <c r="AJ126" s="39"/>
      <c r="AK126" s="39"/>
      <c r="AL126" s="25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x14ac:dyDescent="0.15">
      <c r="A127" s="39"/>
      <c r="B127" s="39"/>
      <c r="C127" s="39"/>
      <c r="D127" s="39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C127" s="39"/>
      <c r="AD127" s="39"/>
      <c r="AH127" s="39"/>
      <c r="AI127" s="39"/>
      <c r="AJ127" s="39"/>
      <c r="AK127" s="39"/>
      <c r="AL127" s="25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x14ac:dyDescent="0.15">
      <c r="A128" s="39"/>
      <c r="B128" s="39"/>
      <c r="C128" s="39"/>
      <c r="D128" s="39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C128" s="39"/>
      <c r="AD128" s="39"/>
      <c r="AH128" s="39"/>
      <c r="AI128" s="39"/>
      <c r="AJ128" s="39"/>
      <c r="AK128" s="39"/>
      <c r="AL128" s="25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x14ac:dyDescent="0.15">
      <c r="A129" s="39"/>
      <c r="B129" s="39"/>
      <c r="C129" s="39"/>
      <c r="D129" s="39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C129" s="39"/>
      <c r="AD129" s="39"/>
      <c r="AH129" s="39"/>
      <c r="AI129" s="39"/>
      <c r="AJ129" s="39"/>
      <c r="AK129" s="39"/>
      <c r="AL129" s="25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x14ac:dyDescent="0.15">
      <c r="A130" s="39"/>
      <c r="B130" s="39"/>
      <c r="C130" s="39"/>
      <c r="D130" s="39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C130" s="39"/>
      <c r="AD130" s="39"/>
      <c r="AH130" s="39"/>
      <c r="AI130" s="39"/>
      <c r="AJ130" s="39"/>
      <c r="AK130" s="39"/>
      <c r="AL130" s="25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x14ac:dyDescent="0.15">
      <c r="A131" s="39"/>
      <c r="B131" s="39"/>
      <c r="C131" s="39"/>
      <c r="D131" s="39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C131" s="39"/>
      <c r="AD131" s="39"/>
      <c r="AH131" s="39"/>
      <c r="AI131" s="39"/>
      <c r="AJ131" s="39"/>
      <c r="AK131" s="39"/>
      <c r="AL131" s="25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x14ac:dyDescent="0.15">
      <c r="A132" s="39"/>
      <c r="B132" s="39"/>
      <c r="C132" s="39"/>
      <c r="D132" s="39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C132" s="39"/>
      <c r="AD132" s="39"/>
      <c r="AH132" s="39"/>
      <c r="AI132" s="39"/>
      <c r="AJ132" s="39"/>
      <c r="AK132" s="39"/>
      <c r="AL132" s="25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x14ac:dyDescent="0.15">
      <c r="A133" s="39"/>
      <c r="B133" s="39"/>
      <c r="C133" s="39"/>
      <c r="D133" s="39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C133" s="39"/>
      <c r="AD133" s="39"/>
      <c r="AH133" s="39"/>
      <c r="AI133" s="39"/>
      <c r="AJ133" s="39"/>
      <c r="AK133" s="39"/>
      <c r="AL133" s="25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x14ac:dyDescent="0.15">
      <c r="A134" s="39"/>
      <c r="B134" s="39"/>
      <c r="C134" s="39"/>
      <c r="D134" s="39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C134" s="39"/>
      <c r="AD134" s="39"/>
      <c r="AH134" s="39"/>
      <c r="AI134" s="39"/>
      <c r="AJ134" s="39"/>
      <c r="AK134" s="39"/>
      <c r="AL134" s="25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x14ac:dyDescent="0.15">
      <c r="A135" s="39"/>
      <c r="B135" s="39"/>
      <c r="C135" s="39"/>
      <c r="D135" s="39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C135" s="39"/>
      <c r="AD135" s="39"/>
      <c r="AH135" s="39"/>
      <c r="AI135" s="39"/>
      <c r="AJ135" s="39"/>
      <c r="AK135" s="39"/>
      <c r="AL135" s="25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x14ac:dyDescent="0.15">
      <c r="A136" s="39"/>
      <c r="B136" s="39"/>
      <c r="C136" s="39"/>
      <c r="D136" s="39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C136" s="39"/>
      <c r="AD136" s="39"/>
      <c r="AH136" s="39"/>
      <c r="AI136" s="39"/>
      <c r="AJ136" s="39"/>
      <c r="AK136" s="39"/>
      <c r="AL136" s="25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x14ac:dyDescent="0.15">
      <c r="A137" s="39"/>
      <c r="B137" s="39"/>
      <c r="C137" s="39"/>
      <c r="D137" s="39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C137" s="39"/>
      <c r="AD137" s="39"/>
      <c r="AH137" s="39"/>
      <c r="AI137" s="39"/>
      <c r="AJ137" s="39"/>
      <c r="AK137" s="39"/>
      <c r="AL137" s="25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x14ac:dyDescent="0.15">
      <c r="A138" s="39"/>
      <c r="B138" s="39"/>
      <c r="C138" s="39"/>
      <c r="D138" s="39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C138" s="39"/>
      <c r="AD138" s="39"/>
      <c r="AH138" s="39"/>
      <c r="AI138" s="39"/>
      <c r="AJ138" s="39"/>
      <c r="AK138" s="39"/>
      <c r="AL138" s="25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x14ac:dyDescent="0.15">
      <c r="A139" s="39"/>
      <c r="B139" s="39"/>
      <c r="C139" s="39"/>
      <c r="D139" s="39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C139" s="39"/>
      <c r="AD139" s="39"/>
      <c r="AH139" s="39"/>
      <c r="AI139" s="39"/>
      <c r="AJ139" s="39"/>
      <c r="AK139" s="39"/>
      <c r="AL139" s="25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x14ac:dyDescent="0.15">
      <c r="A140" s="39"/>
      <c r="B140" s="39"/>
      <c r="C140" s="39"/>
      <c r="D140" s="39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C140" s="39"/>
      <c r="AD140" s="39"/>
      <c r="AH140" s="39"/>
      <c r="AI140" s="39"/>
      <c r="AJ140" s="39"/>
      <c r="AK140" s="39"/>
      <c r="AL140" s="25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x14ac:dyDescent="0.15">
      <c r="A141" s="39"/>
      <c r="B141" s="39"/>
      <c r="C141" s="39"/>
      <c r="D141" s="39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C141" s="39"/>
      <c r="AD141" s="39"/>
      <c r="AH141" s="39"/>
      <c r="AI141" s="39"/>
      <c r="AJ141" s="39"/>
      <c r="AK141" s="39"/>
      <c r="AL141" s="25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x14ac:dyDescent="0.15">
      <c r="A142" s="39"/>
      <c r="B142" s="39"/>
      <c r="C142" s="39"/>
      <c r="D142" s="39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C142" s="39"/>
      <c r="AD142" s="39"/>
      <c r="AH142" s="39"/>
      <c r="AI142" s="39"/>
      <c r="AJ142" s="39"/>
      <c r="AK142" s="39"/>
      <c r="AL142" s="25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x14ac:dyDescent="0.15">
      <c r="A143" s="39"/>
      <c r="B143" s="39"/>
      <c r="C143" s="39"/>
      <c r="D143" s="39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C143" s="39"/>
      <c r="AD143" s="39"/>
      <c r="AH143" s="39"/>
      <c r="AI143" s="39"/>
      <c r="AJ143" s="39"/>
      <c r="AK143" s="39"/>
      <c r="AL143" s="25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x14ac:dyDescent="0.15">
      <c r="A144" s="39"/>
      <c r="B144" s="39"/>
      <c r="C144" s="39"/>
      <c r="D144" s="39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C144" s="39"/>
      <c r="AD144" s="39"/>
      <c r="AH144" s="39"/>
      <c r="AI144" s="39"/>
      <c r="AJ144" s="39"/>
      <c r="AK144" s="39"/>
      <c r="AL144" s="25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x14ac:dyDescent="0.15">
      <c r="A145" s="39"/>
      <c r="B145" s="39"/>
      <c r="C145" s="39"/>
      <c r="D145" s="39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C145" s="39"/>
      <c r="AD145" s="39"/>
      <c r="AH145" s="39"/>
      <c r="AI145" s="39"/>
      <c r="AJ145" s="39"/>
      <c r="AK145" s="39"/>
      <c r="AL145" s="25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x14ac:dyDescent="0.15">
      <c r="A146" s="39"/>
      <c r="B146" s="39"/>
      <c r="C146" s="39"/>
      <c r="D146" s="39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C146" s="39"/>
      <c r="AD146" s="39"/>
      <c r="AH146" s="39"/>
      <c r="AI146" s="39"/>
      <c r="AJ146" s="39"/>
      <c r="AK146" s="39"/>
      <c r="AL146" s="25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x14ac:dyDescent="0.15">
      <c r="A147" s="39"/>
      <c r="B147" s="39"/>
      <c r="C147" s="39"/>
      <c r="D147" s="39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C147" s="39"/>
      <c r="AD147" s="39"/>
      <c r="AH147" s="39"/>
      <c r="AI147" s="39"/>
      <c r="AJ147" s="39"/>
      <c r="AK147" s="39"/>
      <c r="AL147" s="25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x14ac:dyDescent="0.15">
      <c r="A148" s="39"/>
      <c r="B148" s="39"/>
      <c r="C148" s="39"/>
      <c r="D148" s="39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C148" s="39"/>
      <c r="AD148" s="39"/>
      <c r="AH148" s="39"/>
      <c r="AI148" s="39"/>
      <c r="AJ148" s="39"/>
      <c r="AK148" s="39"/>
      <c r="AL148" s="25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x14ac:dyDescent="0.15">
      <c r="A149" s="39"/>
      <c r="B149" s="39"/>
      <c r="C149" s="39"/>
      <c r="D149" s="39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C149" s="39"/>
      <c r="AD149" s="39"/>
      <c r="AH149" s="39"/>
      <c r="AI149" s="39"/>
      <c r="AJ149" s="39"/>
      <c r="AK149" s="39"/>
      <c r="AL149" s="25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x14ac:dyDescent="0.15">
      <c r="A150" s="39"/>
      <c r="B150" s="39"/>
      <c r="C150" s="39"/>
      <c r="D150" s="39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C150" s="39"/>
      <c r="AD150" s="39"/>
      <c r="AH150" s="39"/>
      <c r="AI150" s="39"/>
      <c r="AJ150" s="39"/>
      <c r="AK150" s="39"/>
      <c r="AL150" s="25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x14ac:dyDescent="0.15">
      <c r="A151" s="39"/>
      <c r="B151" s="39"/>
      <c r="C151" s="39"/>
      <c r="D151" s="39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C151" s="39"/>
      <c r="AD151" s="39"/>
      <c r="AH151" s="39"/>
      <c r="AI151" s="39"/>
      <c r="AJ151" s="39"/>
      <c r="AK151" s="39"/>
      <c r="AL151" s="25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x14ac:dyDescent="0.15">
      <c r="A152" s="39"/>
      <c r="B152" s="39"/>
      <c r="C152" s="39"/>
      <c r="D152" s="39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C152" s="39"/>
      <c r="AD152" s="39"/>
      <c r="AH152" s="39"/>
      <c r="AI152" s="39"/>
      <c r="AJ152" s="39"/>
      <c r="AK152" s="39"/>
      <c r="AL152" s="25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x14ac:dyDescent="0.15">
      <c r="A153" s="39"/>
      <c r="B153" s="39"/>
      <c r="C153" s="39"/>
      <c r="D153" s="39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C153" s="39"/>
      <c r="AD153" s="39"/>
      <c r="AH153" s="39"/>
      <c r="AI153" s="39"/>
      <c r="AJ153" s="39"/>
      <c r="AK153" s="39"/>
      <c r="AL153" s="25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x14ac:dyDescent="0.15">
      <c r="A154" s="39"/>
      <c r="B154" s="39"/>
      <c r="C154" s="39"/>
      <c r="D154" s="39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C154" s="39"/>
      <c r="AD154" s="39"/>
      <c r="AH154" s="39"/>
      <c r="AI154" s="39"/>
      <c r="AJ154" s="39"/>
      <c r="AK154" s="39"/>
      <c r="AL154" s="25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x14ac:dyDescent="0.15">
      <c r="A155" s="39"/>
      <c r="B155" s="39"/>
      <c r="C155" s="39"/>
      <c r="D155" s="39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C155" s="39"/>
      <c r="AD155" s="39"/>
      <c r="AH155" s="39"/>
      <c r="AI155" s="39"/>
      <c r="AJ155" s="39"/>
      <c r="AK155" s="39"/>
      <c r="AL155" s="25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x14ac:dyDescent="0.15">
      <c r="A156" s="39"/>
      <c r="B156" s="39"/>
      <c r="C156" s="39"/>
      <c r="D156" s="39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C156" s="39"/>
      <c r="AD156" s="39"/>
      <c r="AH156" s="39"/>
      <c r="AI156" s="39"/>
      <c r="AJ156" s="39"/>
      <c r="AK156" s="39"/>
      <c r="AL156" s="25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x14ac:dyDescent="0.15">
      <c r="A157" s="39"/>
      <c r="B157" s="39"/>
      <c r="C157" s="39"/>
      <c r="D157" s="39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C157" s="39"/>
      <c r="AD157" s="39"/>
      <c r="AH157" s="39"/>
      <c r="AI157" s="39"/>
      <c r="AJ157" s="39"/>
      <c r="AK157" s="39"/>
      <c r="AL157" s="25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x14ac:dyDescent="0.15">
      <c r="A158" s="39"/>
      <c r="B158" s="39"/>
      <c r="C158" s="39"/>
      <c r="D158" s="39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C158" s="39"/>
      <c r="AD158" s="39"/>
      <c r="AH158" s="39"/>
      <c r="AI158" s="39"/>
      <c r="AJ158" s="39"/>
      <c r="AK158" s="39"/>
      <c r="AL158" s="25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x14ac:dyDescent="0.15">
      <c r="A159" s="39"/>
      <c r="B159" s="39"/>
      <c r="C159" s="39"/>
      <c r="D159" s="39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C159" s="39"/>
      <c r="AD159" s="39"/>
      <c r="AH159" s="39"/>
      <c r="AI159" s="39"/>
      <c r="AJ159" s="39"/>
      <c r="AK159" s="39"/>
      <c r="AL159" s="25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x14ac:dyDescent="0.15">
      <c r="A160" s="39"/>
      <c r="B160" s="39"/>
      <c r="C160" s="39"/>
      <c r="D160" s="39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C160" s="39"/>
      <c r="AD160" s="39"/>
      <c r="AH160" s="39"/>
      <c r="AI160" s="39"/>
      <c r="AJ160" s="39"/>
      <c r="AK160" s="39"/>
      <c r="AL160" s="25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x14ac:dyDescent="0.15">
      <c r="A161" s="39"/>
      <c r="B161" s="39"/>
      <c r="C161" s="39"/>
      <c r="D161" s="39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C161" s="39"/>
      <c r="AD161" s="39"/>
      <c r="AH161" s="39"/>
      <c r="AI161" s="39"/>
      <c r="AJ161" s="39"/>
      <c r="AK161" s="39"/>
      <c r="AL161" s="25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x14ac:dyDescent="0.15">
      <c r="A162" s="39"/>
      <c r="B162" s="39"/>
      <c r="C162" s="39"/>
      <c r="D162" s="39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C162" s="39"/>
      <c r="AD162" s="39"/>
      <c r="AH162" s="39"/>
      <c r="AI162" s="39"/>
      <c r="AJ162" s="39"/>
      <c r="AK162" s="39"/>
      <c r="AL162" s="25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x14ac:dyDescent="0.15">
      <c r="A163" s="39"/>
      <c r="B163" s="39"/>
      <c r="C163" s="39"/>
      <c r="D163" s="39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C163" s="39"/>
      <c r="AD163" s="39"/>
      <c r="AH163" s="39"/>
      <c r="AI163" s="39"/>
      <c r="AJ163" s="39"/>
      <c r="AK163" s="39"/>
      <c r="AL163" s="25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x14ac:dyDescent="0.15">
      <c r="A164" s="39"/>
      <c r="B164" s="39"/>
      <c r="C164" s="39"/>
      <c r="D164" s="39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C164" s="39"/>
      <c r="AD164" s="39"/>
      <c r="AH164" s="39"/>
      <c r="AI164" s="39"/>
      <c r="AJ164" s="39"/>
      <c r="AK164" s="39"/>
      <c r="AL164" s="25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x14ac:dyDescent="0.15">
      <c r="A165" s="39"/>
      <c r="B165" s="39"/>
      <c r="C165" s="39"/>
      <c r="D165" s="39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C165" s="39"/>
      <c r="AD165" s="39"/>
      <c r="AH165" s="39"/>
      <c r="AI165" s="39"/>
      <c r="AJ165" s="39"/>
      <c r="AK165" s="39"/>
      <c r="AL165" s="25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x14ac:dyDescent="0.15">
      <c r="A166" s="39"/>
      <c r="B166" s="39"/>
      <c r="C166" s="39"/>
      <c r="D166" s="39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C166" s="39"/>
      <c r="AD166" s="39"/>
      <c r="AH166" s="39"/>
      <c r="AI166" s="39"/>
      <c r="AJ166" s="39"/>
      <c r="AK166" s="39"/>
      <c r="AL166" s="25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x14ac:dyDescent="0.15">
      <c r="A167" s="39"/>
      <c r="B167" s="39"/>
      <c r="C167" s="39"/>
      <c r="D167" s="39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C167" s="39"/>
      <c r="AD167" s="39"/>
      <c r="AH167" s="39"/>
      <c r="AI167" s="39"/>
      <c r="AJ167" s="39"/>
      <c r="AK167" s="39"/>
      <c r="AL167" s="25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x14ac:dyDescent="0.15">
      <c r="A168" s="39"/>
      <c r="B168" s="39"/>
      <c r="C168" s="39"/>
      <c r="D168" s="39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C168" s="39"/>
      <c r="AD168" s="39"/>
      <c r="AH168" s="39"/>
      <c r="AI168" s="39"/>
      <c r="AJ168" s="39"/>
      <c r="AK168" s="39"/>
      <c r="AL168" s="25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x14ac:dyDescent="0.15">
      <c r="A169" s="39"/>
      <c r="B169" s="39"/>
      <c r="C169" s="39"/>
      <c r="D169" s="39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C169" s="39"/>
      <c r="AD169" s="39"/>
      <c r="AH169" s="39"/>
      <c r="AI169" s="39"/>
      <c r="AJ169" s="39"/>
      <c r="AK169" s="39"/>
      <c r="AL169" s="25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x14ac:dyDescent="0.15">
      <c r="A170" s="39"/>
      <c r="B170" s="39"/>
      <c r="C170" s="39"/>
      <c r="D170" s="39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39"/>
      <c r="AD170" s="39"/>
      <c r="AH170" s="39"/>
      <c r="AI170" s="39"/>
      <c r="AJ170" s="39"/>
      <c r="AK170" s="39"/>
      <c r="AL170" s="25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x14ac:dyDescent="0.15">
      <c r="A171" s="39"/>
      <c r="B171" s="39"/>
      <c r="C171" s="39"/>
      <c r="D171" s="39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39"/>
      <c r="AD171" s="39"/>
      <c r="AH171" s="39"/>
      <c r="AI171" s="39"/>
      <c r="AJ171" s="39"/>
      <c r="AK171" s="39"/>
      <c r="AL171" s="25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x14ac:dyDescent="0.15">
      <c r="L172"/>
      <c r="M172"/>
      <c r="N172"/>
      <c r="O172"/>
      <c r="P172"/>
      <c r="Q172" s="25"/>
      <c r="R172" s="25"/>
      <c r="S172" s="25"/>
      <c r="T172" s="25"/>
      <c r="U172" s="25"/>
      <c r="V172" s="25"/>
      <c r="AH172" s="39"/>
      <c r="AI172" s="39"/>
      <c r="AJ172" s="39"/>
      <c r="AK172" s="39"/>
      <c r="AL172" s="25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x14ac:dyDescent="0.15">
      <c r="L173"/>
      <c r="M173"/>
      <c r="N173"/>
      <c r="O173"/>
      <c r="P173"/>
      <c r="Q173" s="25"/>
      <c r="R173" s="25"/>
      <c r="S173" s="25"/>
      <c r="T173" s="25"/>
      <c r="U173" s="25"/>
      <c r="V173" s="25"/>
      <c r="AH173" s="39"/>
      <c r="AI173" s="39"/>
      <c r="AJ173" s="39"/>
      <c r="AK173" s="39"/>
      <c r="AL173" s="25"/>
    </row>
    <row r="174" spans="1:57" x14ac:dyDescent="0.15">
      <c r="L174"/>
      <c r="M174"/>
      <c r="N174"/>
      <c r="O174"/>
      <c r="P174"/>
      <c r="Q174" s="25"/>
      <c r="R174" s="25"/>
      <c r="S174" s="25"/>
      <c r="T174" s="25"/>
      <c r="U174" s="25"/>
      <c r="V174" s="25"/>
      <c r="AH174" s="39"/>
      <c r="AI174" s="39"/>
      <c r="AJ174" s="39"/>
      <c r="AK174" s="39"/>
      <c r="AL174" s="25"/>
    </row>
    <row r="175" spans="1:57" x14ac:dyDescent="0.15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39"/>
      <c r="AI175" s="39"/>
      <c r="AJ175" s="39"/>
      <c r="AK175" s="39"/>
      <c r="AL175" s="25"/>
    </row>
    <row r="176" spans="1:57" x14ac:dyDescent="0.15">
      <c r="L176" s="25"/>
      <c r="M176" s="25"/>
      <c r="N176" s="25"/>
      <c r="O176" s="25"/>
      <c r="P176" s="25"/>
      <c r="AH176" s="39"/>
      <c r="AI176" s="39"/>
      <c r="AJ176" s="39"/>
      <c r="AK176" s="39"/>
      <c r="AL176" s="25"/>
    </row>
    <row r="177" spans="12:38" x14ac:dyDescent="0.15">
      <c r="L177" s="25"/>
      <c r="M177" s="25"/>
      <c r="N177" s="25"/>
      <c r="O177" s="25"/>
      <c r="P177" s="25"/>
      <c r="AH177" s="39"/>
      <c r="AI177" s="39"/>
      <c r="AJ177" s="39"/>
      <c r="AK177" s="39"/>
      <c r="AL177" s="25"/>
    </row>
    <row r="178" spans="12:38" x14ac:dyDescent="0.15">
      <c r="L178" s="25"/>
      <c r="M178" s="25"/>
      <c r="N178" s="25"/>
      <c r="O178" s="25"/>
      <c r="P178" s="25"/>
      <c r="AH178" s="39"/>
      <c r="AI178" s="39"/>
      <c r="AJ178" s="39"/>
      <c r="AK178" s="39"/>
      <c r="AL178" s="25"/>
    </row>
    <row r="179" spans="12:38" x14ac:dyDescent="0.15">
      <c r="L179" s="25"/>
      <c r="M179" s="25"/>
      <c r="N179" s="25"/>
      <c r="O179" s="25"/>
      <c r="P179" s="25"/>
      <c r="AH179" s="25"/>
      <c r="AI179" s="25"/>
      <c r="AJ179" s="25"/>
      <c r="AK179" s="25"/>
      <c r="AL17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4"/>
  <sheetViews>
    <sheetView zoomScale="90" zoomScaleNormal="90" workbookViewId="0"/>
  </sheetViews>
  <sheetFormatPr baseColWidth="10" defaultColWidth="8.83203125" defaultRowHeight="14" x14ac:dyDescent="0.15"/>
  <cols>
    <col min="1" max="1" width="0.6640625" style="10" customWidth="1"/>
    <col min="2" max="2" width="28" style="60" customWidth="1"/>
    <col min="3" max="3" width="24.5" style="61" customWidth="1"/>
    <col min="4" max="4" width="10.5" style="93" customWidth="1"/>
    <col min="5" max="5" width="8.83203125" style="93" customWidth="1"/>
    <col min="6" max="6" width="0.6640625" style="32" customWidth="1"/>
    <col min="7" max="11" width="5.33203125" style="61" customWidth="1"/>
    <col min="12" max="12" width="6.6640625" style="61" customWidth="1"/>
    <col min="13" max="16" width="5.33203125" style="61" customWidth="1"/>
    <col min="17" max="21" width="6.6640625" style="61" customWidth="1"/>
    <col min="22" max="22" width="10.6640625" style="61" customWidth="1"/>
    <col min="23" max="23" width="25.5" style="93" customWidth="1"/>
    <col min="24" max="24" width="11.33203125" style="61" customWidth="1"/>
    <col min="25" max="30" width="9.1640625" style="3"/>
  </cols>
  <sheetData>
    <row r="1" spans="1:30" ht="18" x14ac:dyDescent="0.2">
      <c r="A1" s="9"/>
      <c r="B1" s="103" t="s">
        <v>62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9"/>
      <c r="X1" s="62"/>
      <c r="Y1" s="70"/>
      <c r="Z1" s="70"/>
      <c r="AA1" s="70"/>
      <c r="AB1" s="70"/>
      <c r="AC1" s="70"/>
      <c r="AD1" s="70"/>
    </row>
    <row r="2" spans="1:30" x14ac:dyDescent="0.15">
      <c r="A2" s="9"/>
      <c r="B2" s="11" t="s">
        <v>123</v>
      </c>
      <c r="C2" s="101" t="s">
        <v>124</v>
      </c>
      <c r="D2" s="12"/>
      <c r="E2" s="12"/>
      <c r="F2" s="72"/>
      <c r="G2" s="7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1"/>
      <c r="X2" s="28"/>
      <c r="Y2" s="70"/>
      <c r="Z2" s="70"/>
      <c r="AA2" s="70"/>
      <c r="AB2" s="70"/>
      <c r="AC2" s="70"/>
      <c r="AD2" s="70"/>
    </row>
    <row r="3" spans="1:30" x14ac:dyDescent="0.15">
      <c r="A3" s="9"/>
      <c r="B3" s="73" t="s">
        <v>41</v>
      </c>
      <c r="C3" s="23" t="s">
        <v>42</v>
      </c>
      <c r="D3" s="74" t="s">
        <v>43</v>
      </c>
      <c r="E3" s="75" t="s">
        <v>1</v>
      </c>
      <c r="F3" s="25"/>
      <c r="G3" s="76" t="s">
        <v>44</v>
      </c>
      <c r="H3" s="77" t="s">
        <v>45</v>
      </c>
      <c r="I3" s="77" t="s">
        <v>27</v>
      </c>
      <c r="J3" s="18" t="s">
        <v>46</v>
      </c>
      <c r="K3" s="78" t="s">
        <v>47</v>
      </c>
      <c r="L3" s="78" t="s">
        <v>48</v>
      </c>
      <c r="M3" s="76" t="s">
        <v>49</v>
      </c>
      <c r="N3" s="76" t="s">
        <v>26</v>
      </c>
      <c r="O3" s="77" t="s">
        <v>50</v>
      </c>
      <c r="P3" s="76" t="s">
        <v>45</v>
      </c>
      <c r="Q3" s="76" t="s">
        <v>17</v>
      </c>
      <c r="R3" s="76">
        <v>1</v>
      </c>
      <c r="S3" s="76">
        <v>2</v>
      </c>
      <c r="T3" s="76">
        <v>3</v>
      </c>
      <c r="U3" s="76" t="s">
        <v>51</v>
      </c>
      <c r="V3" s="18" t="s">
        <v>18</v>
      </c>
      <c r="W3" s="17" t="s">
        <v>52</v>
      </c>
      <c r="X3" s="17" t="s">
        <v>53</v>
      </c>
      <c r="Y3" s="70"/>
      <c r="Z3" s="70"/>
      <c r="AA3" s="70"/>
      <c r="AB3" s="70"/>
      <c r="AC3" s="70"/>
      <c r="AD3" s="70"/>
    </row>
    <row r="4" spans="1:30" x14ac:dyDescent="0.15">
      <c r="A4" s="9"/>
      <c r="B4" s="80" t="s">
        <v>148</v>
      </c>
      <c r="C4" s="81" t="s">
        <v>149</v>
      </c>
      <c r="D4" s="82" t="s">
        <v>55</v>
      </c>
      <c r="E4" s="106" t="s">
        <v>129</v>
      </c>
      <c r="F4" s="25"/>
      <c r="G4" s="83">
        <v>1</v>
      </c>
      <c r="H4" s="85"/>
      <c r="I4" s="83"/>
      <c r="J4" s="84" t="s">
        <v>150</v>
      </c>
      <c r="K4" s="84">
        <v>1</v>
      </c>
      <c r="L4" s="84" t="s">
        <v>151</v>
      </c>
      <c r="M4" s="84">
        <v>1</v>
      </c>
      <c r="N4" s="83">
        <v>1</v>
      </c>
      <c r="O4" s="85"/>
      <c r="P4" s="85">
        <v>3</v>
      </c>
      <c r="Q4" s="129" t="s">
        <v>146</v>
      </c>
      <c r="R4" s="129" t="s">
        <v>109</v>
      </c>
      <c r="S4" s="129" t="s">
        <v>101</v>
      </c>
      <c r="T4" s="129" t="s">
        <v>101</v>
      </c>
      <c r="U4" s="129" t="s">
        <v>101</v>
      </c>
      <c r="V4" s="105">
        <v>0.9</v>
      </c>
      <c r="W4" s="81" t="s">
        <v>152</v>
      </c>
      <c r="X4" s="104" t="s">
        <v>153</v>
      </c>
      <c r="Y4" s="70"/>
      <c r="Z4" s="70"/>
      <c r="AA4" s="70"/>
      <c r="AB4" s="70"/>
      <c r="AC4" s="70"/>
      <c r="AD4" s="70"/>
    </row>
    <row r="5" spans="1:30" x14ac:dyDescent="0.15">
      <c r="A5" s="9"/>
      <c r="B5" s="80" t="s">
        <v>63</v>
      </c>
      <c r="C5" s="81" t="s">
        <v>64</v>
      </c>
      <c r="D5" s="82" t="s">
        <v>55</v>
      </c>
      <c r="E5" s="106" t="s">
        <v>129</v>
      </c>
      <c r="F5" s="25"/>
      <c r="G5" s="83">
        <v>1</v>
      </c>
      <c r="H5" s="85"/>
      <c r="I5" s="85"/>
      <c r="J5" s="84" t="s">
        <v>150</v>
      </c>
      <c r="K5" s="84">
        <v>1</v>
      </c>
      <c r="L5" s="84"/>
      <c r="M5" s="84">
        <v>1</v>
      </c>
      <c r="N5" s="84"/>
      <c r="O5" s="83"/>
      <c r="P5" s="85"/>
      <c r="Q5" s="104" t="s">
        <v>188</v>
      </c>
      <c r="R5" s="129" t="s">
        <v>106</v>
      </c>
      <c r="S5" s="129" t="s">
        <v>108</v>
      </c>
      <c r="T5" s="129"/>
      <c r="U5" s="129"/>
      <c r="V5" s="86">
        <v>0.42899999999999999</v>
      </c>
      <c r="W5" s="81" t="s">
        <v>65</v>
      </c>
      <c r="X5" s="104" t="s">
        <v>66</v>
      </c>
      <c r="Y5" s="70"/>
      <c r="Z5" s="70"/>
      <c r="AA5" s="70"/>
      <c r="AB5" s="70"/>
      <c r="AC5" s="70"/>
      <c r="AD5" s="70"/>
    </row>
    <row r="6" spans="1:30" x14ac:dyDescent="0.15">
      <c r="A6" s="9"/>
      <c r="B6" s="80" t="s">
        <v>67</v>
      </c>
      <c r="C6" s="81" t="s">
        <v>68</v>
      </c>
      <c r="D6" s="82" t="s">
        <v>55</v>
      </c>
      <c r="E6" s="106" t="s">
        <v>129</v>
      </c>
      <c r="F6" s="25"/>
      <c r="G6" s="83">
        <v>1</v>
      </c>
      <c r="H6" s="85"/>
      <c r="I6" s="85"/>
      <c r="J6" s="84" t="s">
        <v>150</v>
      </c>
      <c r="K6" s="84">
        <v>1</v>
      </c>
      <c r="L6" s="84" t="s">
        <v>151</v>
      </c>
      <c r="M6" s="84">
        <v>1</v>
      </c>
      <c r="N6" s="84">
        <v>1</v>
      </c>
      <c r="O6" s="83"/>
      <c r="P6" s="85">
        <v>2</v>
      </c>
      <c r="Q6" s="104" t="s">
        <v>145</v>
      </c>
      <c r="R6" s="129" t="s">
        <v>100</v>
      </c>
      <c r="S6" s="129" t="s">
        <v>101</v>
      </c>
      <c r="T6" s="129" t="s">
        <v>101</v>
      </c>
      <c r="U6" s="129" t="s">
        <v>101</v>
      </c>
      <c r="V6" s="86">
        <v>0.88900000000000001</v>
      </c>
      <c r="W6" s="81" t="s">
        <v>69</v>
      </c>
      <c r="X6" s="104" t="s">
        <v>70</v>
      </c>
      <c r="Y6" s="70"/>
      <c r="Z6" s="70"/>
      <c r="AA6" s="70"/>
      <c r="AB6" s="70"/>
      <c r="AC6" s="70"/>
      <c r="AD6" s="70"/>
    </row>
    <row r="7" spans="1:30" x14ac:dyDescent="0.15">
      <c r="A7" s="24"/>
      <c r="B7" s="80" t="s">
        <v>71</v>
      </c>
      <c r="C7" s="81" t="s">
        <v>72</v>
      </c>
      <c r="D7" s="82" t="s">
        <v>55</v>
      </c>
      <c r="E7" s="106" t="s">
        <v>129</v>
      </c>
      <c r="F7" s="25"/>
      <c r="G7" s="83"/>
      <c r="H7" s="85"/>
      <c r="I7" s="85">
        <v>1</v>
      </c>
      <c r="J7" s="84" t="s">
        <v>150</v>
      </c>
      <c r="K7" s="84">
        <v>1</v>
      </c>
      <c r="L7" s="84"/>
      <c r="M7" s="84">
        <v>1</v>
      </c>
      <c r="N7" s="84"/>
      <c r="O7" s="83"/>
      <c r="P7" s="85">
        <v>2</v>
      </c>
      <c r="Q7" s="104" t="s">
        <v>117</v>
      </c>
      <c r="R7" s="129" t="s">
        <v>189</v>
      </c>
      <c r="S7" s="129" t="s">
        <v>102</v>
      </c>
      <c r="T7" s="129"/>
      <c r="U7" s="129"/>
      <c r="V7" s="86">
        <v>0.81799999999999995</v>
      </c>
      <c r="W7" s="81" t="s">
        <v>73</v>
      </c>
      <c r="X7" s="104" t="s">
        <v>74</v>
      </c>
      <c r="Y7" s="70"/>
      <c r="Z7" s="70"/>
      <c r="AA7" s="70"/>
      <c r="AB7" s="70"/>
      <c r="AC7" s="70"/>
      <c r="AD7" s="70"/>
    </row>
    <row r="8" spans="1:30" x14ac:dyDescent="0.15">
      <c r="A8" s="24"/>
      <c r="B8" s="135" t="s">
        <v>75</v>
      </c>
      <c r="C8" s="136" t="s">
        <v>76</v>
      </c>
      <c r="D8" s="115" t="s">
        <v>154</v>
      </c>
      <c r="E8" s="137" t="s">
        <v>127</v>
      </c>
      <c r="F8" s="25"/>
      <c r="G8" s="79">
        <v>1</v>
      </c>
      <c r="H8" s="138"/>
      <c r="I8" s="138"/>
      <c r="J8" s="139" t="s">
        <v>155</v>
      </c>
      <c r="K8" s="139">
        <v>1</v>
      </c>
      <c r="L8" s="139"/>
      <c r="M8" s="139">
        <v>1</v>
      </c>
      <c r="N8" s="79"/>
      <c r="O8" s="138"/>
      <c r="P8" s="138"/>
      <c r="Q8" s="156" t="s">
        <v>110</v>
      </c>
      <c r="R8" s="156" t="s">
        <v>110</v>
      </c>
      <c r="S8" s="156"/>
      <c r="T8" s="156"/>
      <c r="U8" s="156"/>
      <c r="V8" s="140">
        <v>0.75</v>
      </c>
      <c r="W8" s="136" t="s">
        <v>156</v>
      </c>
      <c r="X8" s="141" t="s">
        <v>77</v>
      </c>
      <c r="Y8" s="70"/>
      <c r="Z8" s="70"/>
      <c r="AA8" s="70"/>
      <c r="AB8" s="70"/>
      <c r="AC8" s="70"/>
      <c r="AD8" s="70"/>
    </row>
    <row r="9" spans="1:30" x14ac:dyDescent="0.15">
      <c r="A9" s="24"/>
      <c r="B9" s="135" t="s">
        <v>78</v>
      </c>
      <c r="C9" s="136" t="s">
        <v>79</v>
      </c>
      <c r="D9" s="115" t="s">
        <v>154</v>
      </c>
      <c r="E9" s="137" t="s">
        <v>127</v>
      </c>
      <c r="F9" s="25"/>
      <c r="G9" s="79"/>
      <c r="H9" s="138"/>
      <c r="I9" s="138">
        <v>1</v>
      </c>
      <c r="J9" s="139" t="s">
        <v>155</v>
      </c>
      <c r="K9" s="139">
        <v>1</v>
      </c>
      <c r="L9" s="139" t="s">
        <v>54</v>
      </c>
      <c r="M9" s="139">
        <v>1</v>
      </c>
      <c r="N9" s="139"/>
      <c r="O9" s="79"/>
      <c r="P9" s="138"/>
      <c r="Q9" s="141" t="s">
        <v>109</v>
      </c>
      <c r="R9" s="156" t="s">
        <v>190</v>
      </c>
      <c r="S9" s="156"/>
      <c r="T9" s="156" t="s">
        <v>99</v>
      </c>
      <c r="U9" s="156" t="s">
        <v>105</v>
      </c>
      <c r="V9" s="140">
        <v>0.85699999999999998</v>
      </c>
      <c r="W9" s="136" t="s">
        <v>157</v>
      </c>
      <c r="X9" s="141" t="s">
        <v>80</v>
      </c>
      <c r="Y9" s="70"/>
      <c r="Z9" s="70"/>
      <c r="AA9" s="70"/>
      <c r="AB9" s="70"/>
      <c r="AC9" s="70"/>
      <c r="AD9" s="70"/>
    </row>
    <row r="10" spans="1:30" x14ac:dyDescent="0.15">
      <c r="A10" s="24"/>
      <c r="B10" s="135" t="s">
        <v>113</v>
      </c>
      <c r="C10" s="136" t="s">
        <v>95</v>
      </c>
      <c r="D10" s="115" t="s">
        <v>154</v>
      </c>
      <c r="E10" s="137" t="s">
        <v>130</v>
      </c>
      <c r="F10" s="25"/>
      <c r="G10" s="79"/>
      <c r="H10" s="138"/>
      <c r="I10" s="79">
        <v>1</v>
      </c>
      <c r="J10" s="139" t="s">
        <v>158</v>
      </c>
      <c r="K10" s="139">
        <v>1</v>
      </c>
      <c r="L10" s="139"/>
      <c r="M10" s="139">
        <v>1</v>
      </c>
      <c r="N10" s="79"/>
      <c r="O10" s="138"/>
      <c r="P10" s="138"/>
      <c r="Q10" s="156" t="s">
        <v>191</v>
      </c>
      <c r="R10" s="156" t="s">
        <v>106</v>
      </c>
      <c r="S10" s="156"/>
      <c r="T10" s="156"/>
      <c r="U10" s="156" t="s">
        <v>105</v>
      </c>
      <c r="V10" s="157">
        <v>0.4</v>
      </c>
      <c r="W10" s="136" t="s">
        <v>159</v>
      </c>
      <c r="X10" s="141" t="s">
        <v>96</v>
      </c>
      <c r="Y10" s="70"/>
      <c r="Z10" s="70"/>
      <c r="AA10" s="70"/>
      <c r="AB10" s="70"/>
      <c r="AC10" s="70"/>
      <c r="AD10" s="70"/>
    </row>
    <row r="11" spans="1:30" x14ac:dyDescent="0.15">
      <c r="A11" s="24"/>
      <c r="B11" s="135" t="s">
        <v>81</v>
      </c>
      <c r="C11" s="136" t="s">
        <v>82</v>
      </c>
      <c r="D11" s="115" t="s">
        <v>154</v>
      </c>
      <c r="E11" s="137" t="s">
        <v>130</v>
      </c>
      <c r="F11" s="25"/>
      <c r="G11" s="79">
        <v>1</v>
      </c>
      <c r="H11" s="138"/>
      <c r="I11" s="138"/>
      <c r="J11" s="139" t="s">
        <v>158</v>
      </c>
      <c r="K11" s="139">
        <v>1</v>
      </c>
      <c r="L11" s="139"/>
      <c r="M11" s="139">
        <v>1</v>
      </c>
      <c r="N11" s="139"/>
      <c r="O11" s="79"/>
      <c r="P11" s="138">
        <v>3</v>
      </c>
      <c r="Q11" s="141" t="s">
        <v>100</v>
      </c>
      <c r="R11" s="156" t="s">
        <v>192</v>
      </c>
      <c r="S11" s="156" t="s">
        <v>101</v>
      </c>
      <c r="T11" s="156"/>
      <c r="U11" s="156"/>
      <c r="V11" s="140">
        <v>0.83299999999999996</v>
      </c>
      <c r="W11" s="136" t="s">
        <v>98</v>
      </c>
      <c r="X11" s="141" t="s">
        <v>83</v>
      </c>
      <c r="Y11" s="70"/>
      <c r="Z11" s="70"/>
      <c r="AA11" s="70"/>
      <c r="AB11" s="70"/>
      <c r="AC11" s="70"/>
      <c r="AD11" s="70"/>
    </row>
    <row r="12" spans="1:30" x14ac:dyDescent="0.15">
      <c r="A12" s="9"/>
      <c r="B12" s="135" t="s">
        <v>84</v>
      </c>
      <c r="C12" s="136" t="s">
        <v>85</v>
      </c>
      <c r="D12" s="115" t="s">
        <v>154</v>
      </c>
      <c r="E12" s="137" t="s">
        <v>130</v>
      </c>
      <c r="F12" s="25"/>
      <c r="G12" s="79">
        <v>1</v>
      </c>
      <c r="H12" s="138"/>
      <c r="I12" s="79"/>
      <c r="J12" s="139" t="s">
        <v>158</v>
      </c>
      <c r="K12" s="139">
        <v>1</v>
      </c>
      <c r="L12" s="139" t="s">
        <v>151</v>
      </c>
      <c r="M12" s="139">
        <v>1</v>
      </c>
      <c r="N12" s="79"/>
      <c r="O12" s="138"/>
      <c r="P12" s="138">
        <v>3</v>
      </c>
      <c r="Q12" s="156" t="s">
        <v>193</v>
      </c>
      <c r="R12" s="156" t="s">
        <v>100</v>
      </c>
      <c r="S12" s="156" t="s">
        <v>104</v>
      </c>
      <c r="T12" s="156" t="s">
        <v>101</v>
      </c>
      <c r="U12" s="156"/>
      <c r="V12" s="157">
        <v>0.77800000000000002</v>
      </c>
      <c r="W12" s="136" t="s">
        <v>160</v>
      </c>
      <c r="X12" s="141" t="s">
        <v>86</v>
      </c>
      <c r="Y12" s="70"/>
      <c r="Z12" s="70"/>
      <c r="AA12" s="70"/>
      <c r="AB12" s="70"/>
      <c r="AC12" s="70"/>
      <c r="AD12" s="70"/>
    </row>
    <row r="13" spans="1:30" x14ac:dyDescent="0.15">
      <c r="A13" s="9"/>
      <c r="B13" s="135" t="s">
        <v>161</v>
      </c>
      <c r="C13" s="136" t="s">
        <v>162</v>
      </c>
      <c r="D13" s="115" t="s">
        <v>154</v>
      </c>
      <c r="E13" s="137" t="s">
        <v>130</v>
      </c>
      <c r="F13" s="39"/>
      <c r="G13" s="79">
        <v>1</v>
      </c>
      <c r="H13" s="138"/>
      <c r="I13" s="79"/>
      <c r="J13" s="139" t="s">
        <v>158</v>
      </c>
      <c r="K13" s="139">
        <v>1</v>
      </c>
      <c r="L13" s="139" t="s">
        <v>54</v>
      </c>
      <c r="M13" s="139">
        <v>1</v>
      </c>
      <c r="N13" s="79"/>
      <c r="O13" s="138"/>
      <c r="P13" s="138">
        <v>2</v>
      </c>
      <c r="Q13" s="156" t="s">
        <v>194</v>
      </c>
      <c r="R13" s="156" t="s">
        <v>191</v>
      </c>
      <c r="S13" s="156" t="s">
        <v>101</v>
      </c>
      <c r="T13" s="156"/>
      <c r="U13" s="156"/>
      <c r="V13" s="157">
        <v>0.5</v>
      </c>
      <c r="W13" s="136" t="s">
        <v>163</v>
      </c>
      <c r="X13" s="141" t="s">
        <v>164</v>
      </c>
      <c r="Y13" s="70"/>
      <c r="Z13" s="70"/>
      <c r="AA13" s="70"/>
      <c r="AB13" s="70"/>
      <c r="AC13" s="70"/>
      <c r="AD13" s="70"/>
    </row>
    <row r="14" spans="1:30" x14ac:dyDescent="0.15">
      <c r="A14" s="9"/>
      <c r="B14" s="135" t="s">
        <v>87</v>
      </c>
      <c r="C14" s="136" t="s">
        <v>88</v>
      </c>
      <c r="D14" s="115" t="s">
        <v>154</v>
      </c>
      <c r="E14" s="137" t="s">
        <v>130</v>
      </c>
      <c r="F14" s="25"/>
      <c r="G14" s="79">
        <v>1</v>
      </c>
      <c r="H14" s="138"/>
      <c r="I14" s="79"/>
      <c r="J14" s="139" t="s">
        <v>158</v>
      </c>
      <c r="K14" s="139">
        <v>1</v>
      </c>
      <c r="L14" s="139" t="s">
        <v>56</v>
      </c>
      <c r="M14" s="139">
        <v>1</v>
      </c>
      <c r="N14" s="79"/>
      <c r="O14" s="138"/>
      <c r="P14" s="138">
        <v>1</v>
      </c>
      <c r="Q14" s="156" t="s">
        <v>103</v>
      </c>
      <c r="R14" s="156" t="s">
        <v>110</v>
      </c>
      <c r="S14" s="156" t="s">
        <v>102</v>
      </c>
      <c r="T14" s="156"/>
      <c r="U14" s="156"/>
      <c r="V14" s="157">
        <v>0.71399999999999997</v>
      </c>
      <c r="W14" s="136" t="s">
        <v>165</v>
      </c>
      <c r="X14" s="141" t="s">
        <v>89</v>
      </c>
      <c r="Y14" s="70"/>
      <c r="Z14" s="70"/>
      <c r="AA14" s="70"/>
      <c r="AB14" s="70"/>
      <c r="AC14" s="70"/>
      <c r="AD14" s="70"/>
    </row>
    <row r="15" spans="1:30" x14ac:dyDescent="0.15">
      <c r="A15" s="9"/>
      <c r="B15" s="135" t="s">
        <v>166</v>
      </c>
      <c r="C15" s="136" t="s">
        <v>167</v>
      </c>
      <c r="D15" s="115" t="s">
        <v>154</v>
      </c>
      <c r="E15" s="137" t="s">
        <v>130</v>
      </c>
      <c r="F15" s="25"/>
      <c r="G15" s="79">
        <v>1</v>
      </c>
      <c r="H15" s="138"/>
      <c r="I15" s="79"/>
      <c r="J15" s="139" t="s">
        <v>150</v>
      </c>
      <c r="K15" s="139">
        <v>3</v>
      </c>
      <c r="L15" s="139"/>
      <c r="M15" s="139">
        <v>1</v>
      </c>
      <c r="N15" s="79"/>
      <c r="O15" s="138"/>
      <c r="P15" s="138">
        <v>1</v>
      </c>
      <c r="Q15" s="156" t="s">
        <v>99</v>
      </c>
      <c r="R15" s="156"/>
      <c r="S15" s="156" t="s">
        <v>101</v>
      </c>
      <c r="T15" s="156" t="s">
        <v>101</v>
      </c>
      <c r="U15" s="156"/>
      <c r="V15" s="157">
        <v>1</v>
      </c>
      <c r="W15" s="136" t="s">
        <v>165</v>
      </c>
      <c r="X15" s="141" t="s">
        <v>168</v>
      </c>
      <c r="Y15" s="70"/>
      <c r="Z15" s="70"/>
      <c r="AA15" s="70"/>
      <c r="AB15" s="70"/>
      <c r="AC15" s="70"/>
      <c r="AD15" s="70"/>
    </row>
    <row r="16" spans="1:30" x14ac:dyDescent="0.15">
      <c r="A16" s="9"/>
      <c r="B16" s="135" t="s">
        <v>169</v>
      </c>
      <c r="C16" s="136" t="s">
        <v>170</v>
      </c>
      <c r="D16" s="115" t="s">
        <v>154</v>
      </c>
      <c r="E16" s="137" t="s">
        <v>130</v>
      </c>
      <c r="F16" s="25"/>
      <c r="G16" s="79">
        <v>1</v>
      </c>
      <c r="H16" s="138"/>
      <c r="I16" s="79"/>
      <c r="J16" s="139" t="s">
        <v>150</v>
      </c>
      <c r="K16" s="139">
        <v>1</v>
      </c>
      <c r="L16" s="139"/>
      <c r="M16" s="139">
        <v>1</v>
      </c>
      <c r="N16" s="79"/>
      <c r="O16" s="138"/>
      <c r="P16" s="138"/>
      <c r="Q16" s="156" t="s">
        <v>195</v>
      </c>
      <c r="R16" s="156" t="s">
        <v>104</v>
      </c>
      <c r="S16" s="156" t="s">
        <v>110</v>
      </c>
      <c r="T16" s="156" t="s">
        <v>105</v>
      </c>
      <c r="U16" s="156" t="s">
        <v>105</v>
      </c>
      <c r="V16" s="157">
        <v>0.5</v>
      </c>
      <c r="W16" s="136" t="s">
        <v>165</v>
      </c>
      <c r="X16" s="141" t="s">
        <v>171</v>
      </c>
      <c r="Y16" s="70"/>
      <c r="Z16" s="70"/>
      <c r="AA16" s="70"/>
      <c r="AB16" s="70"/>
      <c r="AC16" s="70"/>
      <c r="AD16" s="70"/>
    </row>
    <row r="17" spans="1:32" x14ac:dyDescent="0.15">
      <c r="A17" s="9"/>
      <c r="B17" s="142" t="s">
        <v>114</v>
      </c>
      <c r="C17" s="136" t="s">
        <v>115</v>
      </c>
      <c r="D17" s="115" t="s">
        <v>154</v>
      </c>
      <c r="E17" s="137" t="s">
        <v>130</v>
      </c>
      <c r="F17" s="88"/>
      <c r="G17" s="79"/>
      <c r="H17" s="79"/>
      <c r="I17" s="138">
        <v>1</v>
      </c>
      <c r="J17" s="139" t="s">
        <v>150</v>
      </c>
      <c r="K17" s="139">
        <v>3</v>
      </c>
      <c r="L17" s="139"/>
      <c r="M17" s="79">
        <v>1</v>
      </c>
      <c r="N17" s="79"/>
      <c r="O17" s="79"/>
      <c r="P17" s="79"/>
      <c r="Q17" s="141" t="s">
        <v>196</v>
      </c>
      <c r="R17" s="141" t="s">
        <v>104</v>
      </c>
      <c r="S17" s="156" t="s">
        <v>104</v>
      </c>
      <c r="T17" s="156" t="s">
        <v>101</v>
      </c>
      <c r="U17" s="156"/>
      <c r="V17" s="140">
        <v>0.6</v>
      </c>
      <c r="W17" s="136" t="s">
        <v>165</v>
      </c>
      <c r="X17" s="141" t="s">
        <v>116</v>
      </c>
      <c r="Y17" s="70"/>
      <c r="Z17" s="70"/>
      <c r="AA17" s="70"/>
      <c r="AB17" s="70"/>
      <c r="AC17" s="70"/>
      <c r="AD17" s="70"/>
    </row>
    <row r="18" spans="1:32" x14ac:dyDescent="0.15">
      <c r="A18" s="9"/>
      <c r="B18" s="135" t="s">
        <v>255</v>
      </c>
      <c r="C18" s="136" t="s">
        <v>256</v>
      </c>
      <c r="D18" s="115" t="s">
        <v>154</v>
      </c>
      <c r="E18" s="137" t="s">
        <v>130</v>
      </c>
      <c r="F18" s="25"/>
      <c r="G18" s="79"/>
      <c r="H18" s="79"/>
      <c r="I18" s="138">
        <v>1</v>
      </c>
      <c r="J18" s="139" t="s">
        <v>150</v>
      </c>
      <c r="K18" s="139">
        <v>3</v>
      </c>
      <c r="L18" s="139"/>
      <c r="M18" s="79">
        <v>1</v>
      </c>
      <c r="N18" s="79"/>
      <c r="O18" s="79"/>
      <c r="P18" s="79" t="s">
        <v>257</v>
      </c>
      <c r="Q18" s="141" t="s">
        <v>106</v>
      </c>
      <c r="R18" s="141" t="s">
        <v>112</v>
      </c>
      <c r="S18" s="156" t="s">
        <v>101</v>
      </c>
      <c r="T18" s="156" t="s">
        <v>101</v>
      </c>
      <c r="U18" s="156"/>
      <c r="V18" s="140">
        <v>0.5</v>
      </c>
      <c r="W18" s="136" t="s">
        <v>165</v>
      </c>
      <c r="X18" s="141" t="s">
        <v>258</v>
      </c>
      <c r="Y18" s="70"/>
      <c r="Z18" s="70"/>
      <c r="AA18" s="70"/>
      <c r="AB18" s="70"/>
      <c r="AC18" s="70"/>
      <c r="AD18" s="70"/>
    </row>
    <row r="19" spans="1:32" x14ac:dyDescent="0.15">
      <c r="A19" s="9"/>
      <c r="B19" s="115" t="s">
        <v>278</v>
      </c>
      <c r="C19" s="116" t="s">
        <v>279</v>
      </c>
      <c r="D19" s="115" t="s">
        <v>154</v>
      </c>
      <c r="E19" s="186" t="s">
        <v>130</v>
      </c>
      <c r="F19" s="25"/>
      <c r="G19" s="79">
        <v>1</v>
      </c>
      <c r="H19" s="79"/>
      <c r="I19" s="79"/>
      <c r="J19" s="79" t="s">
        <v>150</v>
      </c>
      <c r="K19" s="79">
        <v>3</v>
      </c>
      <c r="L19" s="79"/>
      <c r="M19" s="79">
        <v>1</v>
      </c>
      <c r="N19" s="79"/>
      <c r="O19" s="79"/>
      <c r="P19" s="79">
        <v>2</v>
      </c>
      <c r="Q19" s="141" t="s">
        <v>195</v>
      </c>
      <c r="R19" s="141"/>
      <c r="S19" s="141" t="s">
        <v>105</v>
      </c>
      <c r="T19" s="141" t="s">
        <v>107</v>
      </c>
      <c r="U19" s="141" t="s">
        <v>105</v>
      </c>
      <c r="V19" s="187">
        <v>0.5</v>
      </c>
      <c r="W19" s="136" t="s">
        <v>280</v>
      </c>
      <c r="X19" s="141" t="s">
        <v>281</v>
      </c>
      <c r="Y19" s="70"/>
      <c r="Z19" s="70"/>
      <c r="AA19" s="70"/>
      <c r="AB19" s="70"/>
      <c r="AC19" s="70"/>
      <c r="AD19" s="70"/>
    </row>
    <row r="20" spans="1:32" x14ac:dyDescent="0.15">
      <c r="A20" s="24"/>
      <c r="B20" s="23" t="s">
        <v>7</v>
      </c>
      <c r="C20" s="18"/>
      <c r="D20" s="17"/>
      <c r="E20" s="87"/>
      <c r="F20" s="88"/>
      <c r="G20" s="19">
        <f>SUM(G4:G19)</f>
        <v>11</v>
      </c>
      <c r="H20" s="19"/>
      <c r="I20" s="19">
        <v>5</v>
      </c>
      <c r="J20" s="18"/>
      <c r="K20" s="18"/>
      <c r="L20" s="18"/>
      <c r="M20" s="19">
        <f t="shared" ref="M20:P20" si="0">SUM(M4:M19)</f>
        <v>16</v>
      </c>
      <c r="N20" s="19">
        <f t="shared" si="0"/>
        <v>2</v>
      </c>
      <c r="O20" s="19">
        <f t="shared" si="0"/>
        <v>0</v>
      </c>
      <c r="P20" s="19">
        <f t="shared" si="0"/>
        <v>19</v>
      </c>
      <c r="Q20" s="90" t="s">
        <v>282</v>
      </c>
      <c r="R20" s="90" t="s">
        <v>259</v>
      </c>
      <c r="S20" s="90" t="s">
        <v>283</v>
      </c>
      <c r="T20" s="90" t="s">
        <v>284</v>
      </c>
      <c r="U20" s="90" t="s">
        <v>285</v>
      </c>
      <c r="V20" s="37">
        <v>0.69399999999999995</v>
      </c>
      <c r="W20" s="89"/>
      <c r="X20" s="90"/>
      <c r="Y20" s="70"/>
      <c r="Z20" s="70"/>
      <c r="AA20" s="70"/>
      <c r="AB20" s="70"/>
      <c r="AC20" s="70"/>
      <c r="AD20" s="70"/>
    </row>
    <row r="21" spans="1:32" x14ac:dyDescent="0.15">
      <c r="A21" s="24"/>
      <c r="B21" s="97" t="s">
        <v>58</v>
      </c>
      <c r="C21" s="95" t="s">
        <v>172</v>
      </c>
      <c r="D21" s="98"/>
      <c r="E21" s="64"/>
      <c r="F21" s="65"/>
      <c r="G21" s="99"/>
      <c r="H21" s="64"/>
      <c r="I21" s="66"/>
      <c r="J21" s="64"/>
      <c r="K21" s="64"/>
      <c r="L21" s="64"/>
      <c r="M21" s="64"/>
      <c r="N21" s="64"/>
      <c r="O21" s="64"/>
      <c r="P21" s="64"/>
      <c r="Q21" s="64"/>
      <c r="R21" s="95"/>
      <c r="S21" s="64"/>
      <c r="T21" s="64"/>
      <c r="U21" s="64"/>
      <c r="V21" s="64"/>
      <c r="W21" s="95"/>
      <c r="X21" s="96"/>
      <c r="Y21" s="70"/>
      <c r="Z21" s="70"/>
      <c r="AA21" s="70"/>
      <c r="AB21" s="70"/>
      <c r="AC21" s="70"/>
      <c r="AD21" s="70"/>
    </row>
    <row r="22" spans="1:32" x14ac:dyDescent="0.15">
      <c r="A22" s="143"/>
      <c r="B22" s="144"/>
      <c r="C22" s="92"/>
      <c r="D22" s="91"/>
      <c r="E22" s="145"/>
      <c r="F22" s="92"/>
      <c r="G22" s="108"/>
      <c r="H22" s="109"/>
      <c r="I22" s="91"/>
      <c r="J22" s="109"/>
      <c r="K22" s="91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10"/>
      <c r="Y22" s="70"/>
      <c r="Z22" s="39"/>
      <c r="AA22" s="25"/>
      <c r="AB22" s="25"/>
      <c r="AC22" s="70"/>
      <c r="AD22" s="70"/>
    </row>
    <row r="23" spans="1:32" x14ac:dyDescent="0.15">
      <c r="A23" s="9"/>
      <c r="B23" s="23" t="s">
        <v>174</v>
      </c>
      <c r="C23" s="23" t="s">
        <v>42</v>
      </c>
      <c r="D23" s="17" t="s">
        <v>43</v>
      </c>
      <c r="E23" s="22" t="s">
        <v>1</v>
      </c>
      <c r="F23" s="25"/>
      <c r="G23" s="19" t="s">
        <v>44</v>
      </c>
      <c r="H23" s="16" t="s">
        <v>45</v>
      </c>
      <c r="I23" s="16" t="s">
        <v>27</v>
      </c>
      <c r="J23" s="18" t="s">
        <v>46</v>
      </c>
      <c r="K23" s="18" t="s">
        <v>47</v>
      </c>
      <c r="L23" s="18" t="s">
        <v>48</v>
      </c>
      <c r="M23" s="19" t="s">
        <v>49</v>
      </c>
      <c r="N23" s="19" t="s">
        <v>26</v>
      </c>
      <c r="O23" s="16" t="s">
        <v>50</v>
      </c>
      <c r="P23" s="19" t="s">
        <v>45</v>
      </c>
      <c r="Q23" s="90" t="s">
        <v>17</v>
      </c>
      <c r="R23" s="90">
        <v>1</v>
      </c>
      <c r="S23" s="90">
        <v>2</v>
      </c>
      <c r="T23" s="90">
        <v>3</v>
      </c>
      <c r="U23" s="90" t="s">
        <v>51</v>
      </c>
      <c r="V23" s="18" t="s">
        <v>18</v>
      </c>
      <c r="W23" s="17" t="s">
        <v>52</v>
      </c>
      <c r="X23" s="17" t="s">
        <v>53</v>
      </c>
      <c r="Y23" s="70"/>
      <c r="Z23" s="70"/>
      <c r="AA23" s="70"/>
      <c r="AB23" s="70"/>
      <c r="AC23" s="70"/>
      <c r="AD23" s="70"/>
    </row>
    <row r="24" spans="1:32" x14ac:dyDescent="0.15">
      <c r="A24" s="9"/>
      <c r="B24" s="146" t="s">
        <v>175</v>
      </c>
      <c r="C24" s="147" t="s">
        <v>176</v>
      </c>
      <c r="D24" s="148" t="s">
        <v>154</v>
      </c>
      <c r="E24" s="149" t="s">
        <v>125</v>
      </c>
      <c r="F24" s="25"/>
      <c r="G24" s="150"/>
      <c r="H24" s="151"/>
      <c r="I24" s="151">
        <v>1</v>
      </c>
      <c r="J24" s="152"/>
      <c r="K24" s="152"/>
      <c r="L24" s="139"/>
      <c r="M24" s="152">
        <v>1</v>
      </c>
      <c r="N24" s="150"/>
      <c r="O24" s="151"/>
      <c r="P24" s="151">
        <v>1</v>
      </c>
      <c r="Q24" s="163"/>
      <c r="R24" s="163"/>
      <c r="S24" s="163"/>
      <c r="T24" s="163"/>
      <c r="U24" s="163"/>
      <c r="V24" s="153"/>
      <c r="W24" s="147" t="s">
        <v>177</v>
      </c>
      <c r="X24" s="154" t="s">
        <v>178</v>
      </c>
      <c r="Y24" s="70"/>
      <c r="Z24" s="70"/>
      <c r="AA24" s="70"/>
      <c r="AB24" s="70"/>
      <c r="AC24" s="70"/>
      <c r="AD24" s="70"/>
    </row>
    <row r="25" spans="1:32" x14ac:dyDescent="0.15">
      <c r="A25" s="24"/>
      <c r="B25" s="113"/>
      <c r="C25" s="91"/>
      <c r="D25" s="107"/>
      <c r="E25" s="92"/>
      <c r="F25" s="92"/>
      <c r="G25" s="91"/>
      <c r="H25" s="109"/>
      <c r="I25" s="109"/>
      <c r="J25" s="109"/>
      <c r="K25" s="109"/>
      <c r="L25" s="109"/>
      <c r="M25" s="91"/>
      <c r="N25" s="109"/>
      <c r="O25" s="109"/>
      <c r="P25" s="109"/>
      <c r="Q25" s="161"/>
      <c r="R25" s="162"/>
      <c r="S25" s="161"/>
      <c r="T25" s="161"/>
      <c r="U25" s="161"/>
      <c r="V25" s="109"/>
      <c r="W25" s="91"/>
      <c r="X25" s="110"/>
      <c r="Y25" s="70"/>
      <c r="Z25" s="70"/>
      <c r="AA25" s="70"/>
      <c r="AB25" s="70"/>
      <c r="AC25" s="70"/>
      <c r="AD25" s="70"/>
    </row>
    <row r="26" spans="1:32" x14ac:dyDescent="0.15">
      <c r="A26" s="9"/>
      <c r="B26" s="23" t="s">
        <v>179</v>
      </c>
      <c r="C26" s="23" t="s">
        <v>42</v>
      </c>
      <c r="D26" s="17" t="s">
        <v>43</v>
      </c>
      <c r="E26" s="22" t="s">
        <v>1</v>
      </c>
      <c r="F26" s="25"/>
      <c r="G26" s="19" t="s">
        <v>44</v>
      </c>
      <c r="H26" s="16" t="s">
        <v>45</v>
      </c>
      <c r="I26" s="16" t="s">
        <v>27</v>
      </c>
      <c r="J26" s="18" t="s">
        <v>46</v>
      </c>
      <c r="K26" s="18" t="s">
        <v>47</v>
      </c>
      <c r="L26" s="18" t="s">
        <v>48</v>
      </c>
      <c r="M26" s="19" t="s">
        <v>49</v>
      </c>
      <c r="N26" s="19" t="s">
        <v>26</v>
      </c>
      <c r="O26" s="16" t="s">
        <v>50</v>
      </c>
      <c r="P26" s="19" t="s">
        <v>45</v>
      </c>
      <c r="Q26" s="90" t="s">
        <v>17</v>
      </c>
      <c r="R26" s="90">
        <v>1</v>
      </c>
      <c r="S26" s="90">
        <v>2</v>
      </c>
      <c r="T26" s="90">
        <v>3</v>
      </c>
      <c r="U26" s="90" t="s">
        <v>51</v>
      </c>
      <c r="V26" s="18" t="s">
        <v>18</v>
      </c>
      <c r="W26" s="17" t="s">
        <v>52</v>
      </c>
      <c r="X26" s="17" t="s">
        <v>53</v>
      </c>
      <c r="Y26" s="70"/>
      <c r="Z26" s="70"/>
      <c r="AA26" s="70"/>
      <c r="AB26" s="70"/>
      <c r="AC26" s="70"/>
      <c r="AD26" s="70"/>
    </row>
    <row r="27" spans="1:32" x14ac:dyDescent="0.15">
      <c r="A27" s="9"/>
      <c r="B27" s="146" t="s">
        <v>180</v>
      </c>
      <c r="C27" s="147" t="s">
        <v>181</v>
      </c>
      <c r="D27" s="148" t="s">
        <v>154</v>
      </c>
      <c r="E27" s="149" t="s">
        <v>127</v>
      </c>
      <c r="F27" s="25"/>
      <c r="G27" s="150">
        <v>1</v>
      </c>
      <c r="H27" s="151"/>
      <c r="I27" s="151"/>
      <c r="J27" s="152"/>
      <c r="K27" s="152" t="s">
        <v>57</v>
      </c>
      <c r="L27" s="139"/>
      <c r="M27" s="152">
        <v>1</v>
      </c>
      <c r="N27" s="150"/>
      <c r="O27" s="151"/>
      <c r="P27" s="151">
        <v>1</v>
      </c>
      <c r="Q27" s="163" t="s">
        <v>111</v>
      </c>
      <c r="R27" s="163" t="s">
        <v>102</v>
      </c>
      <c r="S27" s="163" t="s">
        <v>197</v>
      </c>
      <c r="T27" s="163"/>
      <c r="U27" s="163" t="s">
        <v>105</v>
      </c>
      <c r="V27" s="153">
        <v>0.28599999999999998</v>
      </c>
      <c r="W27" s="147" t="s">
        <v>182</v>
      </c>
      <c r="X27" s="154" t="s">
        <v>183</v>
      </c>
      <c r="Y27" s="70"/>
      <c r="Z27" s="70"/>
      <c r="AA27" s="70"/>
      <c r="AB27" s="70"/>
      <c r="AC27" s="70"/>
      <c r="AD27" s="70"/>
    </row>
    <row r="28" spans="1:32" x14ac:dyDescent="0.15">
      <c r="A28" s="9"/>
      <c r="B28" s="135" t="s">
        <v>184</v>
      </c>
      <c r="C28" s="136" t="s">
        <v>185</v>
      </c>
      <c r="D28" s="115" t="s">
        <v>154</v>
      </c>
      <c r="E28" s="155" t="s">
        <v>127</v>
      </c>
      <c r="F28" s="88"/>
      <c r="G28" s="150">
        <v>1</v>
      </c>
      <c r="H28" s="151"/>
      <c r="I28" s="151"/>
      <c r="J28" s="152" t="s">
        <v>158</v>
      </c>
      <c r="K28" s="152">
        <v>2</v>
      </c>
      <c r="L28" s="139"/>
      <c r="M28" s="152">
        <v>1</v>
      </c>
      <c r="N28" s="150"/>
      <c r="O28" s="151"/>
      <c r="P28" s="151"/>
      <c r="Q28" s="163" t="s">
        <v>107</v>
      </c>
      <c r="R28" s="163" t="s">
        <v>101</v>
      </c>
      <c r="S28" s="163" t="s">
        <v>101</v>
      </c>
      <c r="T28" s="163" t="s">
        <v>102</v>
      </c>
      <c r="U28" s="163" t="s">
        <v>105</v>
      </c>
      <c r="V28" s="153">
        <v>0.66700000000000004</v>
      </c>
      <c r="W28" s="136" t="s">
        <v>186</v>
      </c>
      <c r="X28" s="141" t="s">
        <v>187</v>
      </c>
      <c r="Y28" s="70"/>
      <c r="Z28" s="70"/>
      <c r="AA28" s="70"/>
      <c r="AB28" s="70"/>
      <c r="AC28" s="70"/>
      <c r="AD28" s="70"/>
    </row>
    <row r="29" spans="1:32" x14ac:dyDescent="0.15">
      <c r="A29" s="24"/>
      <c r="B29" s="23" t="s">
        <v>7</v>
      </c>
      <c r="C29" s="18"/>
      <c r="D29" s="17"/>
      <c r="E29" s="87"/>
      <c r="F29" s="88"/>
      <c r="G29" s="19">
        <v>2</v>
      </c>
      <c r="H29" s="19"/>
      <c r="I29" s="19"/>
      <c r="J29" s="18"/>
      <c r="K29" s="18"/>
      <c r="L29" s="18"/>
      <c r="M29" s="19">
        <v>2</v>
      </c>
      <c r="N29" s="19"/>
      <c r="O29" s="19"/>
      <c r="P29" s="19">
        <v>1</v>
      </c>
      <c r="Q29" s="90" t="s">
        <v>198</v>
      </c>
      <c r="R29" s="90" t="s">
        <v>110</v>
      </c>
      <c r="S29" s="90" t="s">
        <v>199</v>
      </c>
      <c r="T29" s="90" t="s">
        <v>102</v>
      </c>
      <c r="U29" s="90" t="s">
        <v>112</v>
      </c>
      <c r="V29" s="37">
        <v>0.46200000000000002</v>
      </c>
      <c r="W29" s="89"/>
      <c r="X29" s="90"/>
      <c r="Y29" s="70"/>
      <c r="Z29" s="70"/>
      <c r="AA29" s="70"/>
      <c r="AB29" s="70"/>
      <c r="AC29" s="70"/>
      <c r="AD29" s="70"/>
    </row>
    <row r="30" spans="1:32" x14ac:dyDescent="0.15">
      <c r="A30" s="143"/>
      <c r="B30" s="144"/>
      <c r="C30" s="92"/>
      <c r="D30" s="91"/>
      <c r="E30" s="145"/>
      <c r="F30" s="92"/>
      <c r="G30" s="108"/>
      <c r="H30" s="109"/>
      <c r="I30" s="91"/>
      <c r="J30" s="109"/>
      <c r="K30" s="91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0"/>
      <c r="Y30" s="70"/>
      <c r="Z30" s="39"/>
      <c r="AA30" s="25"/>
      <c r="AB30" s="25"/>
      <c r="AC30" s="70"/>
      <c r="AD30" s="70"/>
    </row>
    <row r="31" spans="1:32" s="10" customFormat="1" ht="18.75" customHeight="1" x14ac:dyDescent="0.15">
      <c r="A31" s="9"/>
      <c r="B31" s="111" t="s">
        <v>59</v>
      </c>
      <c r="C31" s="67"/>
      <c r="D31" s="69"/>
      <c r="E31" s="69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9"/>
      <c r="X31" s="62"/>
      <c r="Y31" s="25"/>
      <c r="Z31" s="25"/>
      <c r="AA31" s="25"/>
      <c r="AB31" s="25"/>
      <c r="AC31" s="25"/>
      <c r="AD31" s="25"/>
      <c r="AE31" s="25"/>
      <c r="AF31" s="25"/>
    </row>
    <row r="32" spans="1:32" s="112" customFormat="1" ht="15" customHeight="1" x14ac:dyDescent="0.15">
      <c r="A32" s="24"/>
      <c r="B32" s="73" t="s">
        <v>41</v>
      </c>
      <c r="C32" s="23" t="s">
        <v>60</v>
      </c>
      <c r="D32" s="74" t="s">
        <v>43</v>
      </c>
      <c r="E32" s="75" t="s">
        <v>1</v>
      </c>
      <c r="F32" s="41"/>
      <c r="G32" s="76" t="s">
        <v>44</v>
      </c>
      <c r="H32" s="77" t="s">
        <v>45</v>
      </c>
      <c r="I32" s="77" t="s">
        <v>27</v>
      </c>
      <c r="J32" s="18" t="s">
        <v>46</v>
      </c>
      <c r="K32" s="78" t="s">
        <v>47</v>
      </c>
      <c r="L32" s="78" t="s">
        <v>48</v>
      </c>
      <c r="M32" s="76" t="s">
        <v>49</v>
      </c>
      <c r="N32" s="76" t="s">
        <v>26</v>
      </c>
      <c r="O32" s="77" t="s">
        <v>50</v>
      </c>
      <c r="P32" s="76" t="s">
        <v>45</v>
      </c>
      <c r="Q32" s="76" t="s">
        <v>17</v>
      </c>
      <c r="R32" s="76">
        <v>1</v>
      </c>
      <c r="S32" s="76">
        <v>2</v>
      </c>
      <c r="T32" s="76">
        <v>3</v>
      </c>
      <c r="U32" s="76" t="s">
        <v>51</v>
      </c>
      <c r="V32" s="18" t="s">
        <v>61</v>
      </c>
      <c r="W32" s="17" t="s">
        <v>52</v>
      </c>
      <c r="X32" s="17" t="s">
        <v>53</v>
      </c>
      <c r="Y32" s="25"/>
      <c r="Z32" s="25"/>
      <c r="AA32" s="25"/>
      <c r="AB32" s="25"/>
      <c r="AC32" s="25"/>
      <c r="AD32" s="25"/>
      <c r="AE32" s="25"/>
      <c r="AF32" s="25"/>
    </row>
    <row r="33" spans="1:32" s="112" customFormat="1" ht="15" customHeight="1" x14ac:dyDescent="0.15">
      <c r="A33" s="24"/>
      <c r="B33" s="115" t="s">
        <v>90</v>
      </c>
      <c r="C33" s="116" t="s">
        <v>91</v>
      </c>
      <c r="D33" s="115" t="s">
        <v>97</v>
      </c>
      <c r="E33" s="115" t="s">
        <v>130</v>
      </c>
      <c r="F33" s="41"/>
      <c r="G33" s="117">
        <v>1</v>
      </c>
      <c r="H33" s="79"/>
      <c r="I33" s="117"/>
      <c r="J33" s="118" t="s">
        <v>158</v>
      </c>
      <c r="K33" s="79">
        <v>1</v>
      </c>
      <c r="L33" s="79" t="s">
        <v>151</v>
      </c>
      <c r="M33" s="119">
        <v>1</v>
      </c>
      <c r="N33" s="120"/>
      <c r="O33" s="120">
        <v>1</v>
      </c>
      <c r="P33" s="120">
        <v>1</v>
      </c>
      <c r="Q33" s="130" t="s">
        <v>100</v>
      </c>
      <c r="R33" s="130" t="s">
        <v>110</v>
      </c>
      <c r="S33" s="130" t="s">
        <v>101</v>
      </c>
      <c r="T33" s="141"/>
      <c r="U33" s="130" t="s">
        <v>101</v>
      </c>
      <c r="V33" s="100">
        <v>0.82499999999999996</v>
      </c>
      <c r="W33" s="115" t="s">
        <v>98</v>
      </c>
      <c r="X33" s="79">
        <v>1743</v>
      </c>
      <c r="Y33" s="158"/>
      <c r="Z33" s="25"/>
      <c r="AA33" s="25"/>
      <c r="AB33" s="25"/>
      <c r="AC33" s="25"/>
      <c r="AD33" s="25"/>
      <c r="AE33" s="25"/>
      <c r="AF33" s="25"/>
    </row>
    <row r="34" spans="1:32" x14ac:dyDescent="0.15">
      <c r="A34" s="24"/>
      <c r="B34" s="97" t="s">
        <v>58</v>
      </c>
      <c r="C34" s="95" t="s">
        <v>173</v>
      </c>
      <c r="D34" s="98"/>
      <c r="E34" s="64"/>
      <c r="F34" s="65"/>
      <c r="G34" s="99"/>
      <c r="H34" s="64"/>
      <c r="I34" s="66"/>
      <c r="J34" s="64"/>
      <c r="K34" s="64"/>
      <c r="L34" s="64"/>
      <c r="M34" s="64"/>
      <c r="N34" s="64"/>
      <c r="O34" s="64"/>
      <c r="P34" s="64"/>
      <c r="Q34" s="159"/>
      <c r="R34" s="160"/>
      <c r="S34" s="159"/>
      <c r="T34" s="159"/>
      <c r="U34" s="159"/>
      <c r="V34" s="64"/>
      <c r="W34" s="95"/>
      <c r="X34" s="96"/>
      <c r="Y34" s="70"/>
      <c r="Z34" s="70"/>
      <c r="AA34" s="70"/>
      <c r="AB34" s="70"/>
      <c r="AC34" s="70"/>
      <c r="AD34" s="70"/>
    </row>
    <row r="35" spans="1:32" x14ac:dyDescent="0.15">
      <c r="A35" s="24"/>
      <c r="B35" s="144"/>
      <c r="C35" s="92"/>
      <c r="D35" s="91"/>
      <c r="E35" s="145"/>
      <c r="F35" s="92"/>
      <c r="G35" s="108"/>
      <c r="H35" s="109"/>
      <c r="I35" s="91"/>
      <c r="J35" s="109"/>
      <c r="K35" s="91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10"/>
      <c r="Y35" s="25"/>
      <c r="Z35" s="25"/>
      <c r="AA35" s="25"/>
      <c r="AB35" s="70"/>
      <c r="AC35" s="70"/>
      <c r="AD35" s="70"/>
    </row>
    <row r="36" spans="1:32" x14ac:dyDescent="0.15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70"/>
      <c r="AC36" s="70"/>
      <c r="AD36" s="70"/>
    </row>
    <row r="37" spans="1:32" x14ac:dyDescent="0.1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70"/>
      <c r="AC37" s="70"/>
      <c r="AD37" s="70"/>
    </row>
    <row r="38" spans="1:32" x14ac:dyDescent="0.1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70"/>
      <c r="AC38" s="70"/>
      <c r="AD38" s="70"/>
    </row>
    <row r="39" spans="1:32" x14ac:dyDescent="0.15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70"/>
      <c r="AC39" s="70"/>
      <c r="AD39" s="70"/>
    </row>
    <row r="40" spans="1:32" x14ac:dyDescent="0.15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70"/>
      <c r="AC40" s="70"/>
      <c r="AD40" s="70"/>
    </row>
    <row r="41" spans="1:32" x14ac:dyDescent="0.15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70"/>
      <c r="AC41" s="70"/>
      <c r="AD41" s="70"/>
    </row>
    <row r="42" spans="1:32" x14ac:dyDescent="0.15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70"/>
      <c r="AC42" s="70"/>
      <c r="AD42" s="70"/>
    </row>
    <row r="43" spans="1:32" x14ac:dyDescent="0.15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70"/>
      <c r="AC43" s="70"/>
      <c r="AD43" s="70"/>
    </row>
    <row r="44" spans="1:32" x14ac:dyDescent="0.15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70"/>
      <c r="AC44" s="70"/>
      <c r="AD44" s="70"/>
    </row>
    <row r="45" spans="1:32" x14ac:dyDescent="0.15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70"/>
      <c r="AC45" s="70"/>
      <c r="AD45" s="70"/>
    </row>
    <row r="46" spans="1:32" x14ac:dyDescent="0.15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70"/>
      <c r="AC46" s="70"/>
      <c r="AD46" s="70"/>
    </row>
    <row r="47" spans="1:32" x14ac:dyDescent="0.15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70"/>
      <c r="AC47" s="70"/>
      <c r="AD47" s="70"/>
    </row>
    <row r="48" spans="1:32" x14ac:dyDescent="0.1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70"/>
      <c r="AC48" s="70"/>
      <c r="AD48" s="70"/>
    </row>
    <row r="49" spans="1:30" x14ac:dyDescent="0.1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70"/>
      <c r="AC49" s="70"/>
      <c r="AD49" s="70"/>
    </row>
    <row r="50" spans="1:30" x14ac:dyDescent="0.15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70"/>
      <c r="AC50" s="70"/>
      <c r="AD50" s="70"/>
    </row>
    <row r="51" spans="1:30" x14ac:dyDescent="0.15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70"/>
      <c r="AC51" s="70"/>
      <c r="AD51" s="70"/>
    </row>
    <row r="52" spans="1:30" x14ac:dyDescent="0.1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70"/>
      <c r="AC52" s="70"/>
      <c r="AD52" s="70"/>
    </row>
    <row r="53" spans="1:30" x14ac:dyDescent="0.15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70"/>
      <c r="AC53" s="70"/>
      <c r="AD53" s="70"/>
    </row>
    <row r="54" spans="1:30" x14ac:dyDescent="0.1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70"/>
      <c r="AC54" s="70"/>
      <c r="AD54" s="70"/>
    </row>
    <row r="55" spans="1:30" x14ac:dyDescent="0.1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70"/>
      <c r="AC55" s="70"/>
      <c r="AD55" s="70"/>
    </row>
    <row r="56" spans="1:30" x14ac:dyDescent="0.15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70"/>
      <c r="AC56" s="70"/>
      <c r="AD56" s="70"/>
    </row>
    <row r="57" spans="1:30" x14ac:dyDescent="0.15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70"/>
      <c r="AC57" s="70"/>
      <c r="AD57" s="70"/>
    </row>
    <row r="58" spans="1:30" x14ac:dyDescent="0.15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70"/>
      <c r="AC58" s="70"/>
      <c r="AD58" s="70"/>
    </row>
    <row r="59" spans="1:30" x14ac:dyDescent="0.15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70"/>
      <c r="AC59" s="70"/>
      <c r="AD59" s="70"/>
    </row>
    <row r="60" spans="1:30" x14ac:dyDescent="0.15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70"/>
      <c r="AC60" s="70"/>
      <c r="AD60" s="70"/>
    </row>
    <row r="61" spans="1:30" x14ac:dyDescent="0.15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70"/>
      <c r="AC61" s="70"/>
      <c r="AD61" s="70"/>
    </row>
    <row r="62" spans="1:30" x14ac:dyDescent="0.15">
      <c r="A62" s="24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70"/>
      <c r="AC62" s="70"/>
      <c r="AD62" s="70"/>
    </row>
    <row r="63" spans="1:30" x14ac:dyDescent="0.15">
      <c r="A63" s="24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70"/>
      <c r="AC63" s="70"/>
      <c r="AD63" s="70"/>
    </row>
    <row r="64" spans="1:30" x14ac:dyDescent="0.15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70"/>
      <c r="AC64" s="70"/>
      <c r="AD64" s="70"/>
    </row>
    <row r="65" spans="1:30" x14ac:dyDescent="0.15">
      <c r="A65" s="24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70"/>
      <c r="AC65" s="70"/>
      <c r="AD65" s="70"/>
    </row>
    <row r="66" spans="1:30" x14ac:dyDescent="0.15">
      <c r="A66" s="24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70"/>
      <c r="AC66" s="70"/>
      <c r="AD66" s="70"/>
    </row>
    <row r="67" spans="1:30" x14ac:dyDescent="0.15">
      <c r="A67" s="24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70"/>
      <c r="AC67" s="70"/>
      <c r="AD67" s="70"/>
    </row>
    <row r="68" spans="1:30" x14ac:dyDescent="0.15">
      <c r="A68" s="2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70"/>
      <c r="AC68" s="70"/>
      <c r="AD68" s="70"/>
    </row>
    <row r="69" spans="1:30" x14ac:dyDescent="0.15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70"/>
      <c r="AC69" s="70"/>
      <c r="AD69" s="70"/>
    </row>
    <row r="70" spans="1:30" x14ac:dyDescent="0.15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70"/>
      <c r="AC70" s="70"/>
      <c r="AD70" s="70"/>
    </row>
    <row r="71" spans="1:30" x14ac:dyDescent="0.15">
      <c r="A71" s="24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70"/>
      <c r="AC71" s="70"/>
      <c r="AD71" s="70"/>
    </row>
    <row r="72" spans="1:30" x14ac:dyDescent="0.15">
      <c r="A72" s="2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70"/>
      <c r="AC72" s="70"/>
      <c r="AD72" s="70"/>
    </row>
    <row r="73" spans="1:30" x14ac:dyDescent="0.1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30" x14ac:dyDescent="0.15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30" x14ac:dyDescent="0.15">
      <c r="A75" s="2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30" x14ac:dyDescent="0.15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30" x14ac:dyDescent="0.15">
      <c r="A77" s="24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30" x14ac:dyDescent="0.15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30" x14ac:dyDescent="0.15">
      <c r="A79" s="24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30" x14ac:dyDescent="0.15">
      <c r="A80" s="24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30" x14ac:dyDescent="0.15">
      <c r="A81" s="24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30" x14ac:dyDescent="0.15">
      <c r="A82" s="24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1:30" ht="13" x14ac:dyDescent="0.15">
      <c r="A83" s="24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3" x14ac:dyDescent="0.15">
      <c r="A84" s="2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3" x14ac:dyDescent="0.1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3" x14ac:dyDescent="0.1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3" x14ac:dyDescent="0.1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3" x14ac:dyDescent="0.1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3" x14ac:dyDescent="0.1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3" x14ac:dyDescent="0.1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3" x14ac:dyDescent="0.1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3" x14ac:dyDescent="0.1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3" x14ac:dyDescent="0.1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3" x14ac:dyDescent="0.1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3" x14ac:dyDescent="0.1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3" x14ac:dyDescent="0.1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3" x14ac:dyDescent="0.1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3" x14ac:dyDescent="0.1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3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3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3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3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3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3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3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3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3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3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3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3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3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3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customFormat="1" ht="13" x14ac:dyDescent="0.15"/>
    <row r="114" customFormat="1" ht="13" x14ac:dyDescent="0.15"/>
    <row r="115" customFormat="1" ht="13" x14ac:dyDescent="0.15"/>
    <row r="116" customFormat="1" ht="13" x14ac:dyDescent="0.15"/>
    <row r="117" customFormat="1" ht="13" x14ac:dyDescent="0.15"/>
    <row r="118" customFormat="1" ht="13" x14ac:dyDescent="0.15"/>
    <row r="119" customFormat="1" ht="13" x14ac:dyDescent="0.15"/>
    <row r="120" customFormat="1" ht="13" x14ac:dyDescent="0.15"/>
    <row r="121" customFormat="1" ht="13" x14ac:dyDescent="0.15"/>
    <row r="122" customFormat="1" ht="13" x14ac:dyDescent="0.15"/>
    <row r="123" customFormat="1" ht="13" x14ac:dyDescent="0.15"/>
    <row r="124" customFormat="1" ht="13" x14ac:dyDescent="0.15"/>
    <row r="125" customFormat="1" ht="13" x14ac:dyDescent="0.15"/>
    <row r="126" customFormat="1" ht="13" x14ac:dyDescent="0.15"/>
    <row r="127" customFormat="1" ht="13" x14ac:dyDescent="0.15"/>
    <row r="128" customFormat="1" ht="13" x14ac:dyDescent="0.15"/>
    <row r="129" customFormat="1" ht="13" x14ac:dyDescent="0.15"/>
    <row r="130" customFormat="1" ht="13" x14ac:dyDescent="0.15"/>
    <row r="131" customFormat="1" ht="13" x14ac:dyDescent="0.15"/>
    <row r="132" customFormat="1" ht="13" x14ac:dyDescent="0.15"/>
    <row r="133" customFormat="1" ht="13" x14ac:dyDescent="0.15"/>
    <row r="134" customFormat="1" ht="13" x14ac:dyDescent="0.15"/>
    <row r="135" customFormat="1" ht="13" x14ac:dyDescent="0.15"/>
    <row r="136" customFormat="1" ht="13" x14ac:dyDescent="0.15"/>
    <row r="137" customFormat="1" ht="13" x14ac:dyDescent="0.15"/>
    <row r="138" customFormat="1" ht="13" x14ac:dyDescent="0.15"/>
    <row r="139" customFormat="1" ht="13" x14ac:dyDescent="0.15"/>
    <row r="140" customFormat="1" ht="13" x14ac:dyDescent="0.15"/>
    <row r="141" customFormat="1" ht="13" x14ac:dyDescent="0.15"/>
    <row r="142" customFormat="1" ht="13" x14ac:dyDescent="0.15"/>
    <row r="143" customFormat="1" ht="13" x14ac:dyDescent="0.15"/>
    <row r="144" customFormat="1" ht="13" x14ac:dyDescent="0.15"/>
    <row r="145" customFormat="1" ht="13" x14ac:dyDescent="0.15"/>
    <row r="146" customFormat="1" ht="13" x14ac:dyDescent="0.15"/>
    <row r="147" customFormat="1" ht="13" x14ac:dyDescent="0.15"/>
    <row r="148" customFormat="1" ht="13" x14ac:dyDescent="0.15"/>
    <row r="149" customFormat="1" ht="13" x14ac:dyDescent="0.15"/>
    <row r="150" customFormat="1" ht="13" x14ac:dyDescent="0.15"/>
    <row r="151" customFormat="1" ht="13" x14ac:dyDescent="0.15"/>
    <row r="152" customFormat="1" ht="13" x14ac:dyDescent="0.15"/>
    <row r="153" customFormat="1" ht="13" x14ac:dyDescent="0.15"/>
    <row r="154" customFormat="1" ht="13" x14ac:dyDescent="0.15"/>
    <row r="155" customFormat="1" ht="13" x14ac:dyDescent="0.15"/>
    <row r="156" customFormat="1" ht="13" x14ac:dyDescent="0.15"/>
    <row r="157" customFormat="1" ht="13" x14ac:dyDescent="0.15"/>
    <row r="158" customFormat="1" ht="13" x14ac:dyDescent="0.15"/>
    <row r="159" customFormat="1" ht="13" x14ac:dyDescent="0.15"/>
    <row r="160" customFormat="1" ht="13" x14ac:dyDescent="0.15"/>
    <row r="161" customFormat="1" ht="13" x14ac:dyDescent="0.15"/>
    <row r="162" customFormat="1" ht="13" x14ac:dyDescent="0.15"/>
    <row r="163" customFormat="1" ht="13" x14ac:dyDescent="0.15"/>
    <row r="164" customFormat="1" ht="13" x14ac:dyDescent="0.15"/>
    <row r="165" customFormat="1" ht="13" x14ac:dyDescent="0.15"/>
    <row r="166" customFormat="1" ht="13" x14ac:dyDescent="0.15"/>
    <row r="167" customFormat="1" ht="13" x14ac:dyDescent="0.15"/>
    <row r="168" customFormat="1" ht="13" x14ac:dyDescent="0.15"/>
    <row r="169" customFormat="1" ht="13" x14ac:dyDescent="0.15"/>
    <row r="170" customFormat="1" ht="13" x14ac:dyDescent="0.15"/>
    <row r="171" customFormat="1" ht="13" x14ac:dyDescent="0.15"/>
    <row r="172" customFormat="1" ht="13" x14ac:dyDescent="0.15"/>
    <row r="173" customFormat="1" ht="13" x14ac:dyDescent="0.15"/>
    <row r="174" customFormat="1" ht="13" x14ac:dyDescent="0.15"/>
  </sheetData>
  <sortState xmlns:xlrd2="http://schemas.microsoft.com/office/spreadsheetml/2017/richdata2" ref="B18:X19">
    <sortCondition ref="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2022-07-21T13:15:00Z</dcterms:modified>
</cp:coreProperties>
</file>